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pe (2024)\10. Financijski izvještaji\02. 01.01. - 30.06\"/>
    </mc:Choice>
  </mc:AlternateContent>
  <bookViews>
    <workbookView xWindow="0" yWindow="0" windowWidth="28800" windowHeight="11700" tabRatio="863"/>
  </bookViews>
  <sheets>
    <sheet name="OPĆI DIO" sheetId="10" r:id="rId1"/>
    <sheet name="OPĆI DIO (1)" sheetId="9" state="hidden" r:id="rId2"/>
    <sheet name="RAČUN PRIHODA I RASHODA - EK" sheetId="2" r:id="rId3"/>
    <sheet name="RAČUN PRIHODA I RASHODA - IF" sheetId="3" r:id="rId4"/>
    <sheet name="RAČUN PRIHODA I RASHODA - FK" sheetId="4" r:id="rId5"/>
    <sheet name="RAČUN FINANCIRANJA - EK" sheetId="6" r:id="rId6"/>
    <sheet name="RAČUN FINANCIRANJA - FK" sheetId="7" r:id="rId7"/>
    <sheet name="POSEBAN DIO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4" i="5" l="1"/>
  <c r="C104" i="5"/>
  <c r="C69" i="5"/>
  <c r="D156" i="5" l="1"/>
  <c r="E158" i="5"/>
  <c r="F19" i="10" l="1"/>
  <c r="F18" i="10"/>
  <c r="E19" i="10"/>
  <c r="E18" i="10"/>
  <c r="D81" i="2" l="1"/>
  <c r="F31" i="2"/>
  <c r="D6" i="2"/>
  <c r="D5" i="2"/>
  <c r="D31" i="2"/>
  <c r="D21" i="2"/>
  <c r="E32" i="2"/>
  <c r="E31" i="2" s="1"/>
  <c r="C32" i="2"/>
  <c r="C31" i="2" s="1"/>
  <c r="G33" i="2"/>
  <c r="F33" i="2"/>
  <c r="G31" i="2" l="1"/>
  <c r="G32" i="2"/>
  <c r="F32" i="2"/>
  <c r="D27" i="2"/>
  <c r="D6" i="3"/>
  <c r="D50" i="2" l="1"/>
  <c r="D29" i="3"/>
  <c r="D8" i="3"/>
  <c r="D85" i="2" l="1"/>
  <c r="D193" i="5" l="1"/>
  <c r="D27" i="3" l="1"/>
  <c r="D40" i="2"/>
  <c r="D34" i="3" l="1"/>
  <c r="D13" i="3"/>
  <c r="D234" i="5" l="1"/>
  <c r="D236" i="5"/>
  <c r="C236" i="5"/>
  <c r="C234" i="5"/>
  <c r="C230" i="5"/>
  <c r="E237" i="5"/>
  <c r="E235" i="5"/>
  <c r="E233" i="5"/>
  <c r="D232" i="5"/>
  <c r="E232" i="5" s="1"/>
  <c r="C229" i="5" l="1"/>
  <c r="E234" i="5"/>
  <c r="E236" i="5"/>
  <c r="D231" i="5"/>
  <c r="D230" i="5" s="1"/>
  <c r="G27" i="3"/>
  <c r="E231" i="5" l="1"/>
  <c r="D229" i="5"/>
  <c r="E229" i="5" s="1"/>
  <c r="E230" i="5" l="1"/>
  <c r="F7" i="10" l="1"/>
  <c r="E7" i="10"/>
  <c r="D16" i="10"/>
  <c r="C16" i="10"/>
  <c r="B16" i="10"/>
  <c r="D15" i="10"/>
  <c r="C15" i="10"/>
  <c r="C17" i="10" s="1"/>
  <c r="B15" i="10"/>
  <c r="B17" i="10" s="1"/>
  <c r="F16" i="10" l="1"/>
  <c r="E16" i="10"/>
  <c r="F15" i="10"/>
  <c r="E15" i="10"/>
  <c r="D17" i="10"/>
  <c r="F17" i="10" l="1"/>
  <c r="E17" i="10"/>
  <c r="C199" i="5"/>
  <c r="D89" i="2"/>
  <c r="D36" i="3"/>
  <c r="D15" i="3"/>
  <c r="D18" i="2"/>
  <c r="D4" i="2" s="1"/>
  <c r="D31" i="3"/>
  <c r="D10" i="3"/>
  <c r="C79" i="5"/>
  <c r="E157" i="5"/>
  <c r="E156" i="5"/>
  <c r="C154" i="5"/>
  <c r="D38" i="3"/>
  <c r="D45" i="3"/>
  <c r="D43" i="3"/>
  <c r="D40" i="3"/>
  <c r="D42" i="3"/>
  <c r="D155" i="5" l="1"/>
  <c r="E155" i="5" s="1"/>
  <c r="D39" i="2"/>
  <c r="C9" i="10" s="1"/>
  <c r="D154" i="5" l="1"/>
  <c r="E154" i="5" s="1"/>
  <c r="C226" i="5" l="1"/>
  <c r="C223" i="5"/>
  <c r="C211" i="5"/>
  <c r="E228" i="5"/>
  <c r="E227" i="5"/>
  <c r="D226" i="5"/>
  <c r="C210" i="5" l="1"/>
  <c r="E226" i="5"/>
  <c r="C16" i="3"/>
  <c r="C26" i="9"/>
  <c r="B26" i="9"/>
  <c r="D26" i="9"/>
  <c r="C12" i="9"/>
  <c r="C14" i="9" s="1"/>
  <c r="D12" i="9"/>
  <c r="D14" i="9" s="1"/>
  <c r="C13" i="9"/>
  <c r="D13" i="9"/>
  <c r="B14" i="9"/>
  <c r="B13" i="9"/>
  <c r="B12" i="9"/>
  <c r="G42" i="2" l="1"/>
  <c r="G43" i="2"/>
  <c r="G44" i="2"/>
  <c r="G46" i="2"/>
  <c r="G48" i="2"/>
  <c r="G49" i="2"/>
  <c r="G52" i="2"/>
  <c r="G53" i="2"/>
  <c r="G54" i="2"/>
  <c r="G55" i="2"/>
  <c r="G57" i="2"/>
  <c r="G58" i="2"/>
  <c r="G59" i="2"/>
  <c r="G60" i="2"/>
  <c r="G61" i="2"/>
  <c r="G62" i="2"/>
  <c r="G64" i="2"/>
  <c r="G65" i="2"/>
  <c r="G66" i="2"/>
  <c r="G67" i="2"/>
  <c r="G68" i="2"/>
  <c r="G69" i="2"/>
  <c r="G70" i="2"/>
  <c r="G71" i="2"/>
  <c r="G73" i="2"/>
  <c r="G75" i="2"/>
  <c r="G76" i="2"/>
  <c r="G77" i="2"/>
  <c r="G78" i="2"/>
  <c r="G79" i="2"/>
  <c r="G80" i="2"/>
  <c r="G83" i="2"/>
  <c r="G84" i="2"/>
  <c r="G87" i="2"/>
  <c r="G91" i="2"/>
  <c r="G92" i="2"/>
  <c r="G93" i="2"/>
  <c r="G95" i="2"/>
  <c r="F95" i="2"/>
  <c r="F8" i="2"/>
  <c r="F9" i="2"/>
  <c r="F11" i="2"/>
  <c r="F13" i="2"/>
  <c r="F14" i="2"/>
  <c r="F17" i="2"/>
  <c r="F20" i="2"/>
  <c r="F23" i="2"/>
  <c r="F24" i="2"/>
  <c r="F26" i="2"/>
  <c r="F29" i="2"/>
  <c r="F30" i="2"/>
  <c r="G30" i="2"/>
  <c r="C28" i="2"/>
  <c r="E28" i="2"/>
  <c r="E27" i="2" s="1"/>
  <c r="G27" i="2" s="1"/>
  <c r="E25" i="2"/>
  <c r="F25" i="2" s="1"/>
  <c r="C25" i="2"/>
  <c r="E19" i="2"/>
  <c r="E18" i="2" s="1"/>
  <c r="G18" i="2" s="1"/>
  <c r="D88" i="2"/>
  <c r="C63" i="2"/>
  <c r="F49" i="2"/>
  <c r="C19" i="2"/>
  <c r="C18" i="2" s="1"/>
  <c r="C16" i="2"/>
  <c r="C15" i="2" s="1"/>
  <c r="E9" i="5"/>
  <c r="E10" i="5"/>
  <c r="E11" i="5"/>
  <c r="E13" i="5"/>
  <c r="E14" i="5"/>
  <c r="E15" i="5"/>
  <c r="E16" i="5"/>
  <c r="E18" i="5"/>
  <c r="E19" i="5"/>
  <c r="E20" i="5"/>
  <c r="E21" i="5"/>
  <c r="E22" i="5"/>
  <c r="E23" i="5"/>
  <c r="E25" i="5"/>
  <c r="E26" i="5"/>
  <c r="E27" i="5"/>
  <c r="E32" i="5"/>
  <c r="E35" i="5"/>
  <c r="E38" i="5"/>
  <c r="E43" i="5"/>
  <c r="E45" i="5"/>
  <c r="E47" i="5"/>
  <c r="E51" i="5"/>
  <c r="E52" i="5"/>
  <c r="E53" i="5"/>
  <c r="E55" i="5"/>
  <c r="E57" i="5"/>
  <c r="E59" i="5"/>
  <c r="E61" i="5"/>
  <c r="E66" i="5"/>
  <c r="E68" i="5"/>
  <c r="E72" i="5"/>
  <c r="E73" i="5"/>
  <c r="E75" i="5"/>
  <c r="E76" i="5"/>
  <c r="E78" i="5"/>
  <c r="E82" i="5"/>
  <c r="E86" i="5"/>
  <c r="E87" i="5"/>
  <c r="E89" i="5"/>
  <c r="E90" i="5"/>
  <c r="E91" i="5"/>
  <c r="E93" i="5"/>
  <c r="E94" i="5"/>
  <c r="E96" i="5"/>
  <c r="E97" i="5"/>
  <c r="E98" i="5"/>
  <c r="E99" i="5"/>
  <c r="E103" i="5"/>
  <c r="E107" i="5"/>
  <c r="E109" i="5"/>
  <c r="E110" i="5"/>
  <c r="E111" i="5"/>
  <c r="E112" i="5"/>
  <c r="E114" i="5"/>
  <c r="E115" i="5"/>
  <c r="E116" i="5"/>
  <c r="E118" i="5"/>
  <c r="E120" i="5"/>
  <c r="E121" i="5"/>
  <c r="E125" i="5"/>
  <c r="E126" i="5"/>
  <c r="E128" i="5"/>
  <c r="E132" i="5"/>
  <c r="E134" i="5"/>
  <c r="E135" i="5"/>
  <c r="E137" i="5"/>
  <c r="E140" i="5"/>
  <c r="E143" i="5"/>
  <c r="E145" i="5"/>
  <c r="E147" i="5"/>
  <c r="E149" i="5"/>
  <c r="E153" i="5"/>
  <c r="E164" i="5"/>
  <c r="E166" i="5"/>
  <c r="E168" i="5"/>
  <c r="E170" i="5"/>
  <c r="E173" i="5"/>
  <c r="E178" i="5"/>
  <c r="E180" i="5"/>
  <c r="E182" i="5"/>
  <c r="E185" i="5"/>
  <c r="E188" i="5"/>
  <c r="E193" i="5"/>
  <c r="E197" i="5"/>
  <c r="E214" i="5"/>
  <c r="E216" i="5"/>
  <c r="E218" i="5"/>
  <c r="E221" i="5"/>
  <c r="E222" i="5"/>
  <c r="E224" i="5"/>
  <c r="E225" i="5"/>
  <c r="E202" i="5"/>
  <c r="E204" i="5"/>
  <c r="E206" i="5"/>
  <c r="E209" i="5"/>
  <c r="D208" i="5"/>
  <c r="D207" i="5" s="1"/>
  <c r="E207" i="5" s="1"/>
  <c r="D205" i="5"/>
  <c r="E205" i="5" s="1"/>
  <c r="D203" i="5"/>
  <c r="E203" i="5" s="1"/>
  <c r="D201" i="5"/>
  <c r="E201" i="5" s="1"/>
  <c r="D215" i="5"/>
  <c r="E215" i="5" s="1"/>
  <c r="D220" i="5"/>
  <c r="D219" i="5" s="1"/>
  <c r="E219" i="5" s="1"/>
  <c r="D217" i="5"/>
  <c r="E217" i="5" s="1"/>
  <c r="D213" i="5"/>
  <c r="E213" i="5" s="1"/>
  <c r="C194" i="5"/>
  <c r="E195" i="5"/>
  <c r="D192" i="5"/>
  <c r="D191" i="5" s="1"/>
  <c r="E191" i="5" s="1"/>
  <c r="C196" i="5"/>
  <c r="C190" i="5"/>
  <c r="D187" i="5"/>
  <c r="D186" i="5" s="1"/>
  <c r="C187" i="5"/>
  <c r="C186" i="5" s="1"/>
  <c r="D177" i="5"/>
  <c r="E177" i="5" s="1"/>
  <c r="D179" i="5"/>
  <c r="E179" i="5" s="1"/>
  <c r="D181" i="5"/>
  <c r="E181" i="5" s="1"/>
  <c r="D184" i="5"/>
  <c r="D183" i="5" s="1"/>
  <c r="E183" i="5" s="1"/>
  <c r="C175" i="5"/>
  <c r="C174" i="5" s="1"/>
  <c r="D169" i="5"/>
  <c r="E169" i="5" s="1"/>
  <c r="D167" i="5"/>
  <c r="E167" i="5" s="1"/>
  <c r="D165" i="5"/>
  <c r="E165" i="5" s="1"/>
  <c r="D163" i="5"/>
  <c r="E163" i="5" s="1"/>
  <c r="C161" i="5"/>
  <c r="C160" i="5" s="1"/>
  <c r="D172" i="5"/>
  <c r="E172" i="5" s="1"/>
  <c r="D152" i="5"/>
  <c r="D151" i="5" s="1"/>
  <c r="E151" i="5" s="1"/>
  <c r="C150" i="5"/>
  <c r="D148" i="5"/>
  <c r="D146" i="5"/>
  <c r="C148" i="5"/>
  <c r="C146" i="5"/>
  <c r="C144" i="5"/>
  <c r="C142" i="5"/>
  <c r="D144" i="5"/>
  <c r="D142" i="5"/>
  <c r="D139" i="5"/>
  <c r="D138" i="5" s="1"/>
  <c r="D136" i="5"/>
  <c r="C136" i="5"/>
  <c r="D133" i="5"/>
  <c r="E133" i="5" s="1"/>
  <c r="D131" i="5"/>
  <c r="E131" i="5" s="1"/>
  <c r="C129" i="5"/>
  <c r="D127" i="5"/>
  <c r="E127" i="5" s="1"/>
  <c r="D124" i="5"/>
  <c r="E124" i="5" s="1"/>
  <c r="C122" i="5"/>
  <c r="D119" i="5"/>
  <c r="E119" i="5" s="1"/>
  <c r="D117" i="5"/>
  <c r="E117" i="5" s="1"/>
  <c r="D113" i="5"/>
  <c r="E113" i="5" s="1"/>
  <c r="D108" i="5"/>
  <c r="E108" i="5" s="1"/>
  <c r="D106" i="5"/>
  <c r="E106" i="5" s="1"/>
  <c r="D102" i="5"/>
  <c r="D101" i="5" s="1"/>
  <c r="E101" i="5" s="1"/>
  <c r="D95" i="5"/>
  <c r="E95" i="5" s="1"/>
  <c r="D92" i="5"/>
  <c r="E92" i="5" s="1"/>
  <c r="D88" i="5"/>
  <c r="E88" i="5" s="1"/>
  <c r="D85" i="5"/>
  <c r="E85" i="5" s="1"/>
  <c r="C83" i="5"/>
  <c r="D81" i="5"/>
  <c r="D80" i="5" s="1"/>
  <c r="E80" i="5" s="1"/>
  <c r="D74" i="5"/>
  <c r="E74" i="5" s="1"/>
  <c r="D77" i="5"/>
  <c r="E77" i="5" s="1"/>
  <c r="D71" i="5"/>
  <c r="E71" i="5" s="1"/>
  <c r="D65" i="5"/>
  <c r="E65" i="5" s="1"/>
  <c r="D67" i="5"/>
  <c r="E67" i="5" s="1"/>
  <c r="C60" i="5"/>
  <c r="E60" i="5" s="1"/>
  <c r="C58" i="5"/>
  <c r="D56" i="5"/>
  <c r="E56" i="5" s="1"/>
  <c r="D54" i="5"/>
  <c r="E54" i="5" s="1"/>
  <c r="D50" i="5"/>
  <c r="E50" i="5" s="1"/>
  <c r="D46" i="5"/>
  <c r="E46" i="5" s="1"/>
  <c r="D44" i="5"/>
  <c r="E44" i="5" s="1"/>
  <c r="D42" i="5"/>
  <c r="E42" i="5" s="1"/>
  <c r="D31" i="5"/>
  <c r="D30" i="5" s="1"/>
  <c r="D29" i="5" s="1"/>
  <c r="D28" i="5" s="1"/>
  <c r="D24" i="5"/>
  <c r="E24" i="5" s="1"/>
  <c r="D17" i="5"/>
  <c r="E17" i="5" s="1"/>
  <c r="D12" i="5"/>
  <c r="E12" i="5" s="1"/>
  <c r="D8" i="5"/>
  <c r="E8" i="5" s="1"/>
  <c r="C139" i="5"/>
  <c r="C138" i="5" s="1"/>
  <c r="C100" i="5"/>
  <c r="C63" i="5"/>
  <c r="C48" i="5"/>
  <c r="C40" i="5"/>
  <c r="C37" i="5"/>
  <c r="C36" i="5" s="1"/>
  <c r="C34" i="5"/>
  <c r="C33" i="5" s="1"/>
  <c r="C29" i="5"/>
  <c r="C28" i="5" s="1"/>
  <c r="C6" i="5"/>
  <c r="C5" i="5" s="1"/>
  <c r="F4" i="7"/>
  <c r="G9" i="7"/>
  <c r="F9" i="7"/>
  <c r="G8" i="7"/>
  <c r="F8" i="7"/>
  <c r="G7" i="7"/>
  <c r="F7" i="7"/>
  <c r="G6" i="7"/>
  <c r="F6" i="7"/>
  <c r="G5" i="7"/>
  <c r="F5" i="7"/>
  <c r="G4" i="7"/>
  <c r="E8" i="7"/>
  <c r="E7" i="7" s="1"/>
  <c r="D8" i="7"/>
  <c r="D7" i="7" s="1"/>
  <c r="C8" i="7"/>
  <c r="C7" i="7"/>
  <c r="E5" i="7"/>
  <c r="D5" i="7"/>
  <c r="D4" i="7" s="1"/>
  <c r="C5" i="7"/>
  <c r="C4" i="7" s="1"/>
  <c r="E4" i="7"/>
  <c r="G5" i="6"/>
  <c r="G6" i="6"/>
  <c r="G7" i="6"/>
  <c r="G8" i="6"/>
  <c r="G9" i="6"/>
  <c r="G4" i="6"/>
  <c r="F5" i="6"/>
  <c r="F6" i="6"/>
  <c r="F7" i="6"/>
  <c r="F8" i="6"/>
  <c r="F9" i="6"/>
  <c r="F4" i="6"/>
  <c r="E8" i="6"/>
  <c r="E7" i="6"/>
  <c r="E5" i="6"/>
  <c r="E4" i="6" s="1"/>
  <c r="D8" i="6"/>
  <c r="D7" i="6"/>
  <c r="D5" i="6"/>
  <c r="D4" i="6"/>
  <c r="C8" i="6"/>
  <c r="C7" i="6" s="1"/>
  <c r="C5" i="6"/>
  <c r="C4" i="6" s="1"/>
  <c r="G6" i="4"/>
  <c r="G7" i="4"/>
  <c r="F6" i="4"/>
  <c r="F7" i="4"/>
  <c r="D5" i="4"/>
  <c r="D4" i="4" s="1"/>
  <c r="E5" i="4"/>
  <c r="E4" i="4" s="1"/>
  <c r="C5" i="4"/>
  <c r="C4" i="4" s="1"/>
  <c r="G29" i="3"/>
  <c r="G31" i="3"/>
  <c r="G33" i="3"/>
  <c r="G34" i="3"/>
  <c r="G36" i="3"/>
  <c r="G38" i="3"/>
  <c r="G40" i="3"/>
  <c r="G42" i="3"/>
  <c r="G43" i="3"/>
  <c r="G45" i="3"/>
  <c r="F27" i="3"/>
  <c r="F29" i="3"/>
  <c r="F31" i="3"/>
  <c r="F33" i="3"/>
  <c r="F34" i="3"/>
  <c r="F36" i="3"/>
  <c r="F38" i="3"/>
  <c r="F40" i="3"/>
  <c r="F42" i="3"/>
  <c r="F43" i="3"/>
  <c r="F45" i="3"/>
  <c r="D26" i="3"/>
  <c r="E26" i="3"/>
  <c r="E25" i="3" s="1"/>
  <c r="D28" i="3"/>
  <c r="E28" i="3"/>
  <c r="D30" i="3"/>
  <c r="E30" i="3"/>
  <c r="D32" i="3"/>
  <c r="E32" i="3"/>
  <c r="D35" i="3"/>
  <c r="E35" i="3"/>
  <c r="D37" i="3"/>
  <c r="E37" i="3"/>
  <c r="D39" i="3"/>
  <c r="E39" i="3"/>
  <c r="D41" i="3"/>
  <c r="E41" i="3"/>
  <c r="D44" i="3"/>
  <c r="E44" i="3"/>
  <c r="C41" i="3"/>
  <c r="C32" i="3"/>
  <c r="C44" i="3"/>
  <c r="F44" i="3" s="1"/>
  <c r="C39" i="3"/>
  <c r="F39" i="3" s="1"/>
  <c r="C37" i="3"/>
  <c r="C35" i="3"/>
  <c r="C30" i="3"/>
  <c r="C28" i="3"/>
  <c r="C26" i="3"/>
  <c r="G6" i="3"/>
  <c r="G8" i="3"/>
  <c r="G10" i="3"/>
  <c r="G12" i="3"/>
  <c r="G13" i="3"/>
  <c r="G15" i="3"/>
  <c r="G17" i="3"/>
  <c r="G19" i="3"/>
  <c r="G20" i="3"/>
  <c r="F6" i="3"/>
  <c r="F8" i="3"/>
  <c r="F10" i="3"/>
  <c r="F12" i="3"/>
  <c r="F13" i="3"/>
  <c r="F15" i="3"/>
  <c r="F17" i="3"/>
  <c r="F19" i="3"/>
  <c r="F20" i="3"/>
  <c r="D5" i="3"/>
  <c r="D4" i="3" s="1"/>
  <c r="E5" i="3"/>
  <c r="D7" i="3"/>
  <c r="E7" i="3"/>
  <c r="D9" i="3"/>
  <c r="E9" i="3"/>
  <c r="D11" i="3"/>
  <c r="E11" i="3"/>
  <c r="D14" i="3"/>
  <c r="E14" i="3"/>
  <c r="D16" i="3"/>
  <c r="E16" i="3"/>
  <c r="D18" i="3"/>
  <c r="E18" i="3"/>
  <c r="C18" i="3"/>
  <c r="C11" i="3"/>
  <c r="C14" i="3"/>
  <c r="F14" i="3" s="1"/>
  <c r="C9" i="3"/>
  <c r="C7" i="3"/>
  <c r="C5" i="3"/>
  <c r="F42" i="2"/>
  <c r="F43" i="2"/>
  <c r="F44" i="2"/>
  <c r="F46" i="2"/>
  <c r="F48" i="2"/>
  <c r="F52" i="2"/>
  <c r="F53" i="2"/>
  <c r="F54" i="2"/>
  <c r="F55" i="2"/>
  <c r="F57" i="2"/>
  <c r="F58" i="2"/>
  <c r="F59" i="2"/>
  <c r="F60" i="2"/>
  <c r="F61" i="2"/>
  <c r="F62" i="2"/>
  <c r="F64" i="2"/>
  <c r="F65" i="2"/>
  <c r="F66" i="2"/>
  <c r="F67" i="2"/>
  <c r="F68" i="2"/>
  <c r="F69" i="2"/>
  <c r="F70" i="2"/>
  <c r="F71" i="2"/>
  <c r="F73" i="2"/>
  <c r="F75" i="2"/>
  <c r="F76" i="2"/>
  <c r="F77" i="2"/>
  <c r="F78" i="2"/>
  <c r="F79" i="2"/>
  <c r="F80" i="2"/>
  <c r="F83" i="2"/>
  <c r="F84" i="2"/>
  <c r="F87" i="2"/>
  <c r="F91" i="2"/>
  <c r="F92" i="2"/>
  <c r="F93" i="2"/>
  <c r="E41" i="2"/>
  <c r="G41" i="2" s="1"/>
  <c r="E45" i="2"/>
  <c r="G45" i="2" s="1"/>
  <c r="E47" i="2"/>
  <c r="G47" i="2" s="1"/>
  <c r="E51" i="2"/>
  <c r="G51" i="2" s="1"/>
  <c r="E56" i="2"/>
  <c r="G56" i="2" s="1"/>
  <c r="E63" i="2"/>
  <c r="G63" i="2" s="1"/>
  <c r="E72" i="2"/>
  <c r="G72" i="2" s="1"/>
  <c r="E74" i="2"/>
  <c r="G74" i="2" s="1"/>
  <c r="E82" i="2"/>
  <c r="G82" i="2" s="1"/>
  <c r="E86" i="2"/>
  <c r="E85" i="2" s="1"/>
  <c r="G85" i="2" s="1"/>
  <c r="E90" i="2"/>
  <c r="G90" i="2" s="1"/>
  <c r="E94" i="2"/>
  <c r="G94" i="2" s="1"/>
  <c r="C94" i="2"/>
  <c r="C90" i="2"/>
  <c r="C86" i="2"/>
  <c r="C85" i="2" s="1"/>
  <c r="C82" i="2"/>
  <c r="C81" i="2" s="1"/>
  <c r="C74" i="2"/>
  <c r="C72" i="2"/>
  <c r="C56" i="2"/>
  <c r="C51" i="2"/>
  <c r="C47" i="2"/>
  <c r="C45" i="2"/>
  <c r="C41" i="2"/>
  <c r="G8" i="2"/>
  <c r="G9" i="2"/>
  <c r="G11" i="2"/>
  <c r="G13" i="2"/>
  <c r="G14" i="2"/>
  <c r="G17" i="2"/>
  <c r="G19" i="2"/>
  <c r="G20" i="2"/>
  <c r="G23" i="2"/>
  <c r="G24" i="2"/>
  <c r="G26" i="2"/>
  <c r="G29" i="2"/>
  <c r="E7" i="2"/>
  <c r="E10" i="2"/>
  <c r="E12" i="2"/>
  <c r="G12" i="2" s="1"/>
  <c r="E16" i="2"/>
  <c r="E15" i="2" s="1"/>
  <c r="F15" i="2" s="1"/>
  <c r="E22" i="2"/>
  <c r="G22" i="2" s="1"/>
  <c r="C27" i="2"/>
  <c r="C22" i="2"/>
  <c r="C12" i="2"/>
  <c r="C10" i="2"/>
  <c r="C7" i="2"/>
  <c r="E138" i="5" l="1"/>
  <c r="F4" i="4"/>
  <c r="G4" i="4"/>
  <c r="G5" i="4"/>
  <c r="C8" i="9"/>
  <c r="C10" i="10"/>
  <c r="C8" i="10" s="1"/>
  <c r="C189" i="5"/>
  <c r="E208" i="5"/>
  <c r="E148" i="5"/>
  <c r="E146" i="5"/>
  <c r="C141" i="5"/>
  <c r="E144" i="5"/>
  <c r="E142" i="5"/>
  <c r="D212" i="5"/>
  <c r="E212" i="5" s="1"/>
  <c r="E184" i="5"/>
  <c r="E28" i="5"/>
  <c r="G32" i="3"/>
  <c r="E186" i="5"/>
  <c r="G41" i="3"/>
  <c r="E152" i="5"/>
  <c r="E81" i="5"/>
  <c r="E136" i="5"/>
  <c r="E187" i="5"/>
  <c r="E31" i="5"/>
  <c r="D200" i="5"/>
  <c r="E30" i="5"/>
  <c r="E220" i="5"/>
  <c r="E102" i="5"/>
  <c r="E192" i="5"/>
  <c r="F11" i="3"/>
  <c r="G25" i="2"/>
  <c r="C89" i="2"/>
  <c r="F7" i="2"/>
  <c r="F10" i="2"/>
  <c r="D25" i="3"/>
  <c r="G16" i="3"/>
  <c r="G18" i="3"/>
  <c r="G86" i="2"/>
  <c r="F28" i="2"/>
  <c r="F22" i="2"/>
  <c r="F16" i="2"/>
  <c r="E89" i="2"/>
  <c r="F89" i="2" s="1"/>
  <c r="F12" i="2"/>
  <c r="F27" i="2"/>
  <c r="F19" i="2"/>
  <c r="F18" i="2"/>
  <c r="G26" i="3"/>
  <c r="F18" i="3"/>
  <c r="F16" i="3"/>
  <c r="E4" i="3"/>
  <c r="F4" i="3" s="1"/>
  <c r="F5" i="3"/>
  <c r="C4" i="3"/>
  <c r="G9" i="3"/>
  <c r="G39" i="3"/>
  <c r="G30" i="3"/>
  <c r="G7" i="3"/>
  <c r="G37" i="3"/>
  <c r="G28" i="3"/>
  <c r="C25" i="3"/>
  <c r="G14" i="3"/>
  <c r="G5" i="3"/>
  <c r="G44" i="3"/>
  <c r="G35" i="3"/>
  <c r="F72" i="2"/>
  <c r="C88" i="2"/>
  <c r="F45" i="2"/>
  <c r="F90" i="2"/>
  <c r="F47" i="2"/>
  <c r="F56" i="2"/>
  <c r="E40" i="2"/>
  <c r="G40" i="2" s="1"/>
  <c r="E21" i="2"/>
  <c r="F82" i="2"/>
  <c r="E81" i="2"/>
  <c r="F74" i="2"/>
  <c r="F86" i="2"/>
  <c r="F94" i="2"/>
  <c r="E6" i="2"/>
  <c r="G28" i="2"/>
  <c r="F85" i="2"/>
  <c r="F63" i="2"/>
  <c r="G10" i="2"/>
  <c r="E50" i="2"/>
  <c r="G50" i="2" s="1"/>
  <c r="F41" i="2"/>
  <c r="F51" i="2"/>
  <c r="G16" i="2"/>
  <c r="G15" i="2"/>
  <c r="C6" i="2"/>
  <c r="G7" i="2"/>
  <c r="F41" i="3"/>
  <c r="F37" i="3"/>
  <c r="F35" i="3"/>
  <c r="F32" i="3"/>
  <c r="F30" i="3"/>
  <c r="F28" i="3"/>
  <c r="F26" i="3"/>
  <c r="G11" i="3"/>
  <c r="F9" i="3"/>
  <c r="F7" i="3"/>
  <c r="F5" i="4"/>
  <c r="C198" i="5"/>
  <c r="E139" i="5"/>
  <c r="C62" i="5"/>
  <c r="E29" i="5"/>
  <c r="D162" i="5"/>
  <c r="D223" i="5"/>
  <c r="E223" i="5" s="1"/>
  <c r="E194" i="5"/>
  <c r="D190" i="5"/>
  <c r="E190" i="5" s="1"/>
  <c r="D176" i="5"/>
  <c r="E176" i="5" s="1"/>
  <c r="D171" i="5"/>
  <c r="E171" i="5" s="1"/>
  <c r="D150" i="5"/>
  <c r="E150" i="5" s="1"/>
  <c r="D130" i="5"/>
  <c r="E130" i="5" s="1"/>
  <c r="D123" i="5"/>
  <c r="D105" i="5"/>
  <c r="D100" i="5"/>
  <c r="E100" i="5" s="1"/>
  <c r="D84" i="5"/>
  <c r="E84" i="5" s="1"/>
  <c r="D79" i="5"/>
  <c r="E79" i="5" s="1"/>
  <c r="D70" i="5"/>
  <c r="D69" i="5" s="1"/>
  <c r="D64" i="5"/>
  <c r="C39" i="5"/>
  <c r="D41" i="5"/>
  <c r="E41" i="5" s="1"/>
  <c r="D49" i="5"/>
  <c r="E49" i="5" s="1"/>
  <c r="D34" i="5"/>
  <c r="E34" i="5" s="1"/>
  <c r="D7" i="5"/>
  <c r="E7" i="5" s="1"/>
  <c r="C50" i="2"/>
  <c r="C40" i="2"/>
  <c r="C21" i="2"/>
  <c r="E105" i="5" l="1"/>
  <c r="D104" i="5"/>
  <c r="E104" i="5" s="1"/>
  <c r="C159" i="5"/>
  <c r="B8" i="9"/>
  <c r="B10" i="10"/>
  <c r="E162" i="5"/>
  <c r="D161" i="5"/>
  <c r="D160" i="5" s="1"/>
  <c r="D211" i="5"/>
  <c r="E211" i="5" s="1"/>
  <c r="C4" i="9"/>
  <c r="C3" i="9" s="1"/>
  <c r="C6" i="10"/>
  <c r="D141" i="5"/>
  <c r="E141" i="5" s="1"/>
  <c r="D122" i="5"/>
  <c r="E122" i="5" s="1"/>
  <c r="E123" i="5"/>
  <c r="D199" i="5"/>
  <c r="E200" i="5"/>
  <c r="D63" i="5"/>
  <c r="E64" i="5"/>
  <c r="E69" i="5"/>
  <c r="E70" i="5"/>
  <c r="G4" i="3"/>
  <c r="C5" i="2"/>
  <c r="C4" i="2" s="1"/>
  <c r="B6" i="10" s="1"/>
  <c r="B5" i="10" s="1"/>
  <c r="G25" i="3"/>
  <c r="F81" i="2"/>
  <c r="G81" i="2"/>
  <c r="G21" i="2"/>
  <c r="F21" i="2"/>
  <c r="G89" i="2"/>
  <c r="E88" i="2"/>
  <c r="D10" i="10" s="1"/>
  <c r="F6" i="2"/>
  <c r="E5" i="2"/>
  <c r="E4" i="2"/>
  <c r="D6" i="10" s="1"/>
  <c r="E39" i="2"/>
  <c r="D9" i="10" s="1"/>
  <c r="F40" i="2"/>
  <c r="F50" i="2"/>
  <c r="G6" i="2"/>
  <c r="F25" i="3"/>
  <c r="C4" i="5"/>
  <c r="D196" i="5"/>
  <c r="D175" i="5"/>
  <c r="E175" i="5" s="1"/>
  <c r="D129" i="5"/>
  <c r="E129" i="5" s="1"/>
  <c r="D83" i="5"/>
  <c r="E83" i="5" s="1"/>
  <c r="D40" i="5"/>
  <c r="E40" i="5" s="1"/>
  <c r="D48" i="5"/>
  <c r="E48" i="5" s="1"/>
  <c r="D58" i="5"/>
  <c r="E58" i="5" s="1"/>
  <c r="D6" i="5"/>
  <c r="E6" i="5" s="1"/>
  <c r="D33" i="5"/>
  <c r="E33" i="5" s="1"/>
  <c r="D37" i="5"/>
  <c r="E37" i="5" s="1"/>
  <c r="C39" i="2"/>
  <c r="B9" i="10" s="1"/>
  <c r="B8" i="10" s="1"/>
  <c r="D210" i="5" l="1"/>
  <c r="E210" i="5" s="1"/>
  <c r="G4" i="2"/>
  <c r="E10" i="10"/>
  <c r="F10" i="10"/>
  <c r="E9" i="10"/>
  <c r="D8" i="10"/>
  <c r="F9" i="10"/>
  <c r="B11" i="10"/>
  <c r="D5" i="10"/>
  <c r="E6" i="10"/>
  <c r="E161" i="5"/>
  <c r="C5" i="10"/>
  <c r="C11" i="10" s="1"/>
  <c r="F6" i="10"/>
  <c r="E196" i="5"/>
  <c r="D189" i="5"/>
  <c r="E189" i="5" s="1"/>
  <c r="D198" i="5"/>
  <c r="E198" i="5" s="1"/>
  <c r="E199" i="5"/>
  <c r="D62" i="5"/>
  <c r="E62" i="5" s="1"/>
  <c r="E63" i="5"/>
  <c r="F5" i="2"/>
  <c r="D8" i="9"/>
  <c r="G88" i="2"/>
  <c r="C38" i="2"/>
  <c r="B7" i="9"/>
  <c r="B6" i="9" s="1"/>
  <c r="E38" i="2"/>
  <c r="F38" i="2" s="1"/>
  <c r="D7" i="9"/>
  <c r="G39" i="2"/>
  <c r="D38" i="2"/>
  <c r="C7" i="9"/>
  <c r="C6" i="9" s="1"/>
  <c r="C9" i="9" s="1"/>
  <c r="C15" i="9" s="1"/>
  <c r="F88" i="2"/>
  <c r="D4" i="9"/>
  <c r="D3" i="9" s="1"/>
  <c r="B4" i="9"/>
  <c r="F4" i="2"/>
  <c r="G5" i="2"/>
  <c r="F39" i="2"/>
  <c r="D174" i="5"/>
  <c r="E174" i="5" s="1"/>
  <c r="D39" i="5"/>
  <c r="E39" i="5" s="1"/>
  <c r="D5" i="5"/>
  <c r="E5" i="5" s="1"/>
  <c r="D36" i="5"/>
  <c r="E36" i="5" s="1"/>
  <c r="C19" i="10" l="1"/>
  <c r="E8" i="10"/>
  <c r="F8" i="10"/>
  <c r="D6" i="9"/>
  <c r="D9" i="9" s="1"/>
  <c r="D15" i="9" s="1"/>
  <c r="D19" i="9" s="1"/>
  <c r="D20" i="9" s="1"/>
  <c r="E5" i="10"/>
  <c r="D11" i="10"/>
  <c r="E11" i="10" s="1"/>
  <c r="E160" i="5"/>
  <c r="D159" i="5"/>
  <c r="E159" i="5" s="1"/>
  <c r="F5" i="10"/>
  <c r="C19" i="9"/>
  <c r="C20" i="9" s="1"/>
  <c r="G38" i="2"/>
  <c r="B3" i="9"/>
  <c r="B9" i="9" s="1"/>
  <c r="B15" i="9" s="1"/>
  <c r="B19" i="9" s="1"/>
  <c r="B20" i="9" s="1"/>
  <c r="D4" i="5"/>
  <c r="E4" i="5" s="1"/>
  <c r="F11" i="10" l="1"/>
</calcChain>
</file>

<file path=xl/sharedStrings.xml><?xml version="1.0" encoding="utf-8"?>
<sst xmlns="http://schemas.openxmlformats.org/spreadsheetml/2006/main" count="514" uniqueCount="191">
  <si>
    <t>Brojčana oznaka</t>
  </si>
  <si>
    <t>Naziv računa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</si>
  <si>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</si>
  <si>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</si>
  <si>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</si>
  <si>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</si>
  <si>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</si>
  <si>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</si>
  <si>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</si>
  <si>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</si>
  <si>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</si>
  <si>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</si>
  <si>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</si>
  <si>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</si>
  <si>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</si>
  <si>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naknada</t>
  </si>
  <si>
    <t>Prihodi po posebnim propisima</t>
  </si>
  <si>
    <t xml:space="preserve"> Ostali nespomenuti prihodi</t>
  </si>
  <si>
    <t>Prihodi od prodaje proizvoda i robe te pruženih usluga i prihodi od donacija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</si>
  <si>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</si>
  <si>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</si>
  <si>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</si>
  <si>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</si>
  <si>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</si>
  <si>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</si>
  <si>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</si>
  <si>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</si>
  <si>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</si>
  <si>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UKUPNI RASHODI</t>
  </si>
  <si>
    <t>Rashodi za zaposlene</t>
  </si>
  <si>
    <t>Plaće (Bruto)</t>
  </si>
  <si>
    <t>Plaće za zaposlene</t>
  </si>
  <si>
    <t>Plaće za prekovremeni rad</t>
  </si>
  <si>
    <t>Plaće za posebne uvjete rada</t>
  </si>
  <si>
    <t>Ostali rashodi za zaposlene</t>
  </si>
  <si>
    <t>Doprinosi na plaće</t>
  </si>
  <si>
    <t xml:space="preserve"> Doprinosi za obvezno zdravstveno osiguranje</t>
  </si>
  <si>
    <t>Materijalni rashodi</t>
  </si>
  <si>
    <t>Naknade troškova zaposlenih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</si>
  <si>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</si>
  <si>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</si>
  <si>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</si>
  <si>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</si>
  <si>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i energiju</t>
  </si>
  <si>
    <t>Uredski materijal i ostali mat. rashodi</t>
  </si>
  <si>
    <t>Materijal i sirovine</t>
  </si>
  <si>
    <t>Energija</t>
  </si>
  <si>
    <t>Materijal i dijelovi za tek. i inv. odr.</t>
  </si>
  <si>
    <t>Sitni inventar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</si>
  <si>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</si>
  <si>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</si>
  <si>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</si>
  <si>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</si>
  <si>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</si>
  <si>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</si>
  <si>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</si>
  <si>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</si>
  <si>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</si>
  <si>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</si>
  <si>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</si>
  <si>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</si>
  <si>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</si>
  <si>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</si>
  <si>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</si>
  <si>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</si>
  <si>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</si>
  <si>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</si>
  <si>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</si>
  <si>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</si>
  <si>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</si>
  <si>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</si>
  <si>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</si>
  <si>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</si>
  <si>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Rashodi za nabavu proizvedene dugotrajne imovine</t>
  </si>
  <si>
    <t>Postojenja i opreme</t>
  </si>
  <si>
    <t>Uredska oprema i namještaj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</si>
  <si>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</si>
  <si>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</si>
  <si>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</si>
  <si>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</si>
  <si>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dodatna ulaganja na nefinancijskoj imovini</t>
  </si>
  <si>
    <t>RASHODI POSLOVANJA</t>
  </si>
  <si>
    <t>UKUPNI PRIHODI</t>
  </si>
  <si>
    <t>Naziv izvora financiranja</t>
  </si>
  <si>
    <t>Opći prihodi i primitci</t>
  </si>
  <si>
    <t xml:space="preserve">Prihodi </t>
  </si>
  <si>
    <t>Vlastiti prihodi</t>
  </si>
  <si>
    <t>Prihodi za posebne namjene</t>
  </si>
  <si>
    <t>Pomoći</t>
  </si>
  <si>
    <t>Donacije</t>
  </si>
  <si>
    <t>Preneseni manjak prihoda</t>
  </si>
  <si>
    <t>Rashodi</t>
  </si>
  <si>
    <t>Preneseni višak prihoda</t>
  </si>
  <si>
    <t>Naziv funkcijske klasifikacije</t>
  </si>
  <si>
    <t>09</t>
  </si>
  <si>
    <t>Obrazovanje</t>
  </si>
  <si>
    <t>091</t>
  </si>
  <si>
    <t>Predškolsko i osnovno obrazovanje</t>
  </si>
  <si>
    <t>096</t>
  </si>
  <si>
    <t>Dodatne usluge u obrazovanju</t>
  </si>
  <si>
    <t>Naziv programa, aktivnosti, projekta, izvora financiranja te računa ekonomske klasifikacije</t>
  </si>
  <si>
    <t>Program: 1012 Osnovnoškolsko obrazovanje</t>
  </si>
  <si>
    <t>Aktivnost: A1012 - 01 Materijalni rashodi škola - STANDARD</t>
  </si>
  <si>
    <t>Izvor financiranja: 11 Opći prihodi i primitci</t>
  </si>
  <si>
    <t>Aktivnost: A1012-02 Financijski rashodi škola - STANDARD</t>
  </si>
  <si>
    <t>Kapitalni projekt: K1012-03 Opremanje škola - STANDARD</t>
  </si>
  <si>
    <t>Kapitalni projekt: K1012-04 Rashodi za dodatna ulaganja na školama - STANDARD</t>
  </si>
  <si>
    <t>Aktivnost: A1012 - 09 Vlastiti i namjenski prihodi škola - rashodi za zaposlene</t>
  </si>
  <si>
    <t>Izvor financiranja: 31 Vlastiti prihodi</t>
  </si>
  <si>
    <t>Izvor financiranja: 41 Prihodi za posebne namjene</t>
  </si>
  <si>
    <t>Izvor financiranja: 57 Pomoći</t>
  </si>
  <si>
    <t xml:space="preserve"> Doprinosi za obvezno osiguranje u slučaju nezaposlenosti</t>
  </si>
  <si>
    <t>Izvor financiranja: 6103 Donacije</t>
  </si>
  <si>
    <t>Aktivnost: A1012 - 10 Vlastiti i namjenski prihodi škola - materijalni rashodi</t>
  </si>
  <si>
    <t>Izvor financiranja: 9231 Vlastiti prihodi - višak</t>
  </si>
  <si>
    <t>Izvor financiranja: 5402 Pomoći EU</t>
  </si>
  <si>
    <t>Izvor financiranja: 9257 Pomoći - višak</t>
  </si>
  <si>
    <t>Izvor financiranja: 926103 Donacije - višak</t>
  </si>
  <si>
    <t>Aktivnost: A1012 - 11 Vlastiti i namjenski prihodi škola - financijski rashodi</t>
  </si>
  <si>
    <t>Aktivnost: A1012 - Vlastiti i namjenski prihodi škola - opremanje škola</t>
  </si>
  <si>
    <t>Program: 1013 Izvanstandardni programi u školama</t>
  </si>
  <si>
    <t>Aktivnost: A1013 - 04 Izvanškolske aktivnosti</t>
  </si>
  <si>
    <t>Aktivnost: A1013 - 06 Program produženog boravka</t>
  </si>
  <si>
    <t>Aktivnost: A1013 - 07 Financiranje nabave drugih obrazovnih materijala</t>
  </si>
  <si>
    <t>Aktivnost: A1013 - 13 Prehrana učenika u osnovnim školama</t>
  </si>
  <si>
    <t>Aktivnost: A1013 - 15 Program učenja stranih jezika od prvog razreda</t>
  </si>
  <si>
    <t>RASHODI ZA NABAVU NEFINANCIJSKE IMOVINE</t>
  </si>
  <si>
    <t>Primici od zaduživanja</t>
  </si>
  <si>
    <t>Izdaci za otplatu glavnice primljenih kredita i zajmova</t>
  </si>
  <si>
    <t>UKUPNI PRIMICI</t>
  </si>
  <si>
    <t>8</t>
  </si>
  <si>
    <t>UKUPNI IZDACI</t>
  </si>
  <si>
    <t>Primici</t>
  </si>
  <si>
    <t>Izdaci</t>
  </si>
  <si>
    <t>81</t>
  </si>
  <si>
    <t>1</t>
  </si>
  <si>
    <t>11</t>
  </si>
  <si>
    <t>PRIMICI OD FINANCIJSKE IMOVINE I ZADUŽIVANJA</t>
  </si>
  <si>
    <t>IZDACI ZA FINANCIJSKU IMOVINU I OTPLATE ZAJMOVA</t>
  </si>
  <si>
    <t>Namjenski primici od zaduživanja</t>
  </si>
  <si>
    <t>SAŽETAK RAČUNA PRIHODA I RASHODA</t>
  </si>
  <si>
    <t>Izvršenje prethodne godine</t>
  </si>
  <si>
    <t>Izvršenje tekuće godine</t>
  </si>
  <si>
    <t>PRIHODI UKUPNO</t>
  </si>
  <si>
    <t>PRIHODI OD PRODAJE NEFINANCIJSKE IMOVINE</t>
  </si>
  <si>
    <t>RASHODI UKUPNO</t>
  </si>
  <si>
    <t>RASHODI ZA NEFINANCIJSKU IMOVINU</t>
  </si>
  <si>
    <t>RAZLIKA - VIŠAK/MANJAK</t>
  </si>
  <si>
    <t>SAŽETAK RAČUNA FINANCIRANJA</t>
  </si>
  <si>
    <t>NETO FINANCIRANJE</t>
  </si>
  <si>
    <t>VIŠAK/MANJAK + NETO FINANCIRANJE</t>
  </si>
  <si>
    <t>PRIJENOS VIŠKA/MANJKA IZ PRETHODNE(IH) GODINA</t>
  </si>
  <si>
    <t>PRIJENOS VIŠKA/MANJKA U SLJEDEĆE RAZDOBLJE</t>
  </si>
  <si>
    <t>VIŠAK / MANJAK + NETO FINANCIRANJE + PRIJENOS VIŠKA / MANJKA IZ PRETHODNE(IH) GODINE - PRIJENOS VIŠKA / MANJKA U SLJEDEĆE RAZDOBLJE</t>
  </si>
  <si>
    <t>VIŠEGODIŠNJI PLAN URAVNOTEŽENJA</t>
  </si>
  <si>
    <t>VIŠAK / MANJAK IZ PRETHODNE(IH) GODINE KOJI ĆE SE RASPOREDITI / POKRITI</t>
  </si>
  <si>
    <t>VIŠAK / MANJAK TEKUĆE GODINE</t>
  </si>
  <si>
    <t>PRENESENI VIŠAK ILI PRENESENI MANJAK</t>
  </si>
  <si>
    <t>Izvorni plan</t>
  </si>
  <si>
    <t>KLASA: 400-04/24-01/03</t>
  </si>
  <si>
    <t xml:space="preserve">URBROJ: 2198-1-6-24-01/01                                                                                                           </t>
  </si>
  <si>
    <t>Zadar, 19. ožujka 2024. godine</t>
  </si>
  <si>
    <t>POLUGODIŠNJI IZVJEŠTAJ O IZVRŠENJU FINANCIJSKOG PLANA ZA 2024. GODINU PO IZVORIMA FINANCIRANJA</t>
  </si>
  <si>
    <t>POLUGODIŠNJI IZVJEŠTAJ O IZVRŠENJU FINANCIJSKOG PLANA ZA 2023. GODINU PO EKONOMSKOJ KLASIFIKACIJI - PRIMICI I IZDACI</t>
  </si>
  <si>
    <t>POLUGODIŠNJI IZVJEŠTAJ O IZVRŠENJU FINANCIJSKOG PLANA ZA 2024. GODINU - POSEBAN DIO</t>
  </si>
  <si>
    <t>POLUGODIŠNJI IZVJEŠTAJ O IZVRŠENJU FINANCIJSKOG PLANA ZA 2024. GODINU</t>
  </si>
  <si>
    <t>POLUGODIŠNJI IZVJEŠTAJ O IZVRŠENJU FINANCIJSKOG PLANA ZA 2024. GODINU PO IZVORIMA FINANCIRANJA - RASHODI POSLOVANJA</t>
  </si>
  <si>
    <t>Aktivnost: A1013 - 23 Program pomoćnika u nastavi</t>
  </si>
  <si>
    <t>Aktivnost: T1013 - 21 Projekt STEM County</t>
  </si>
  <si>
    <t>Izvršenje 2023. godine</t>
  </si>
  <si>
    <t>Izvorni plan 2024. godine</t>
  </si>
  <si>
    <t>Izvršenje 2024. godine</t>
  </si>
  <si>
    <t>Indeks (Izvršenje 2024. godine/ Izvršenje 2023. godine x 100)</t>
  </si>
  <si>
    <t>Indeks (Izvršenje 2024. godine/ Izvorni plan 2024. godine x 100)</t>
  </si>
  <si>
    <t>POLUGODIŠNJI IZVJEŠTAJ O IZVRŠENJU FINANCIJSKOG PLANA ZA 2024. GODINU PO IZVORIMA FINANCIRANJA - PRIHODI POSLOVANJA</t>
  </si>
  <si>
    <t>POLUGODIŠNJI IZVJEŠTAJ O IZVRŠENJU FINANCIJSKOG PLANA ZA 2024. GODINU PO IZVORIMA FINANCIRANJA - PRIMITCI I IZDACI</t>
  </si>
  <si>
    <t>Kazne, upravne mjere i ostali prihodi</t>
  </si>
  <si>
    <t>Ostali prihodi</t>
  </si>
  <si>
    <t>Brojčana oznaka i naziv</t>
  </si>
  <si>
    <t>RAZLIKA PRIMITAKA I IZDATAKA</t>
  </si>
  <si>
    <t>Ravnateljica Jagoda Galić, dipl. uč.</t>
  </si>
  <si>
    <t>URBROJ: 2198-1-6-24-01/01</t>
  </si>
  <si>
    <t>PRENESENI VIŠAK/MANJAK IZ PRETHODNE GODINE</t>
  </si>
  <si>
    <t>Zadar, 24. srpnja 2024. godine</t>
  </si>
  <si>
    <t>KLASA: 400-04/24-01/06</t>
  </si>
  <si>
    <t>Rashodi za materijal i energiju</t>
  </si>
  <si>
    <t>Doprinosi za obvezno zdravstveno osiguranje</t>
  </si>
  <si>
    <t>Izvor financiranja: 925402 Pomoći EU - višak</t>
  </si>
  <si>
    <t>Izvor financiranja: 9241 Prihodi za posebne namjene - višak</t>
  </si>
  <si>
    <t>POLUGODIŠNJI IZVJEŠTAJ O IZVRŠENJU FINANCIJSKOG PLANA ZA 2024. GODINU PO EKONOMSKOJ KLASIFIKACIJI - PRIHODI POSLOVANJA</t>
  </si>
  <si>
    <t>POLUGODIŠNJI IZVJEŠTAJ O IZVRŠENJU FINANCIJSKOG PLANA ZA 2024. GODINU PO EKONOMSKOJ KLASIFIKACIJI -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</si>
</sst>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3" tint="-0.24997711111789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/>
    <xf numFmtId="3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4" fontId="5" fillId="0" borderId="0" xfId="0" applyNumberFormat="1" applyFont="1"/>
    <xf numFmtId="49" fontId="5" fillId="0" borderId="1" xfId="0" applyNumberFormat="1" applyFont="1" applyFill="1" applyBorder="1" applyAlignment="1">
      <alignment horizontal="right" vertical="center"/>
    </xf>
    <xf numFmtId="0" fontId="7" fillId="0" borderId="0" xfId="0" applyFont="1"/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3" xfId="0" applyFont="1" applyFill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/>
    <xf numFmtId="0" fontId="2" fillId="0" borderId="3" xfId="0" applyFont="1" applyBorder="1"/>
    <xf numFmtId="0" fontId="8" fillId="0" borderId="0" xfId="0" applyFont="1" applyAlignment="1"/>
    <xf numFmtId="4" fontId="9" fillId="0" borderId="0" xfId="0" applyNumberFormat="1" applyFont="1"/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T27"/>
  <sheetViews>
    <sheetView tabSelected="1" zoomScale="80" zoomScaleNormal="80" workbookViewId="0">
      <selection sqref="A1:F1"/>
    </sheetView>
  </sheetViews>
  <sheetFormatPr defaultRowHeight="15.75" x14ac:dyDescent="0.25"/>
  <cols>
    <col min="1" max="1" width="68.140625" style="24" customWidth="1"/>
    <col min="2" max="2" width="23.140625" style="24" customWidth="1"/>
    <col min="3" max="3" width="20" style="24" customWidth="1"/>
    <col min="4" max="4" width="20.85546875" style="24" customWidth="1"/>
    <col min="5" max="5" width="24.5703125" style="24" customWidth="1"/>
    <col min="6" max="6" width="26.85546875" style="1" customWidth="1"/>
    <col min="7" max="234" width="9.140625" style="1"/>
    <col min="235" max="235" width="73" style="1" customWidth="1"/>
    <col min="236" max="239" width="26.5703125" style="1" customWidth="1"/>
    <col min="240" max="241" width="9.140625" style="1" customWidth="1"/>
    <col min="242" max="242" width="13.140625" style="1" bestFit="1" customWidth="1"/>
    <col min="243" max="490" width="9.140625" style="1"/>
    <col min="491" max="491" width="73" style="1" customWidth="1"/>
    <col min="492" max="495" width="26.5703125" style="1" customWidth="1"/>
    <col min="496" max="497" width="9.140625" style="1" customWidth="1"/>
    <col min="498" max="498" width="13.140625" style="1" bestFit="1" customWidth="1"/>
    <col min="499" max="746" width="9.140625" style="1"/>
    <col min="747" max="747" width="73" style="1" customWidth="1"/>
    <col min="748" max="751" width="26.5703125" style="1" customWidth="1"/>
    <col min="752" max="753" width="9.140625" style="1" customWidth="1"/>
    <col min="754" max="754" width="13.140625" style="1" bestFit="1" customWidth="1"/>
    <col min="755" max="1002" width="9.140625" style="1"/>
    <col min="1003" max="1003" width="73" style="1" customWidth="1"/>
    <col min="1004" max="1007" width="26.5703125" style="1" customWidth="1"/>
    <col min="1008" max="1009" width="9.140625" style="1" customWidth="1"/>
    <col min="1010" max="1010" width="13.140625" style="1" bestFit="1" customWidth="1"/>
    <col min="1011" max="1258" width="9.140625" style="1"/>
    <col min="1259" max="1259" width="73" style="1" customWidth="1"/>
    <col min="1260" max="1263" width="26.5703125" style="1" customWidth="1"/>
    <col min="1264" max="1265" width="9.140625" style="1" customWidth="1"/>
    <col min="1266" max="1266" width="13.140625" style="1" bestFit="1" customWidth="1"/>
    <col min="1267" max="1514" width="9.140625" style="1"/>
    <col min="1515" max="1515" width="73" style="1" customWidth="1"/>
    <col min="1516" max="1519" width="26.5703125" style="1" customWidth="1"/>
    <col min="1520" max="1521" width="9.140625" style="1" customWidth="1"/>
    <col min="1522" max="1522" width="13.140625" style="1" bestFit="1" customWidth="1"/>
    <col min="1523" max="1770" width="9.140625" style="1"/>
    <col min="1771" max="1771" width="73" style="1" customWidth="1"/>
    <col min="1772" max="1775" width="26.5703125" style="1" customWidth="1"/>
    <col min="1776" max="1777" width="9.140625" style="1" customWidth="1"/>
    <col min="1778" max="1778" width="13.140625" style="1" bestFit="1" customWidth="1"/>
    <col min="1779" max="2026" width="9.140625" style="1"/>
    <col min="2027" max="2027" width="73" style="1" customWidth="1"/>
    <col min="2028" max="2031" width="26.5703125" style="1" customWidth="1"/>
    <col min="2032" max="2033" width="9.140625" style="1" customWidth="1"/>
    <col min="2034" max="2034" width="13.140625" style="1" bestFit="1" customWidth="1"/>
    <col min="2035" max="2282" width="9.140625" style="1"/>
    <col min="2283" max="2283" width="73" style="1" customWidth="1"/>
    <col min="2284" max="2287" width="26.5703125" style="1" customWidth="1"/>
    <col min="2288" max="2289" width="9.140625" style="1" customWidth="1"/>
    <col min="2290" max="2290" width="13.140625" style="1" bestFit="1" customWidth="1"/>
    <col min="2291" max="2538" width="9.140625" style="1"/>
    <col min="2539" max="2539" width="73" style="1" customWidth="1"/>
    <col min="2540" max="2543" width="26.5703125" style="1" customWidth="1"/>
    <col min="2544" max="2545" width="9.140625" style="1" customWidth="1"/>
    <col min="2546" max="2546" width="13.140625" style="1" bestFit="1" customWidth="1"/>
    <col min="2547" max="2794" width="9.140625" style="1"/>
    <col min="2795" max="2795" width="73" style="1" customWidth="1"/>
    <col min="2796" max="2799" width="26.5703125" style="1" customWidth="1"/>
    <col min="2800" max="2801" width="9.140625" style="1" customWidth="1"/>
    <col min="2802" max="2802" width="13.140625" style="1" bestFit="1" customWidth="1"/>
    <col min="2803" max="3050" width="9.140625" style="1"/>
    <col min="3051" max="3051" width="73" style="1" customWidth="1"/>
    <col min="3052" max="3055" width="26.5703125" style="1" customWidth="1"/>
    <col min="3056" max="3057" width="9.140625" style="1" customWidth="1"/>
    <col min="3058" max="3058" width="13.140625" style="1" bestFit="1" customWidth="1"/>
    <col min="3059" max="3306" width="9.140625" style="1"/>
    <col min="3307" max="3307" width="73" style="1" customWidth="1"/>
    <col min="3308" max="3311" width="26.5703125" style="1" customWidth="1"/>
    <col min="3312" max="3313" width="9.140625" style="1" customWidth="1"/>
    <col min="3314" max="3314" width="13.140625" style="1" bestFit="1" customWidth="1"/>
    <col min="3315" max="3562" width="9.140625" style="1"/>
    <col min="3563" max="3563" width="73" style="1" customWidth="1"/>
    <col min="3564" max="3567" width="26.5703125" style="1" customWidth="1"/>
    <col min="3568" max="3569" width="9.140625" style="1" customWidth="1"/>
    <col min="3570" max="3570" width="13.140625" style="1" bestFit="1" customWidth="1"/>
    <col min="3571" max="3818" width="9.140625" style="1"/>
    <col min="3819" max="3819" width="73" style="1" customWidth="1"/>
    <col min="3820" max="3823" width="26.5703125" style="1" customWidth="1"/>
    <col min="3824" max="3825" width="9.140625" style="1" customWidth="1"/>
    <col min="3826" max="3826" width="13.140625" style="1" bestFit="1" customWidth="1"/>
    <col min="3827" max="4074" width="9.140625" style="1"/>
    <col min="4075" max="4075" width="73" style="1" customWidth="1"/>
    <col min="4076" max="4079" width="26.5703125" style="1" customWidth="1"/>
    <col min="4080" max="4081" width="9.140625" style="1" customWidth="1"/>
    <col min="4082" max="4082" width="13.140625" style="1" bestFit="1" customWidth="1"/>
    <col min="4083" max="4330" width="9.140625" style="1"/>
    <col min="4331" max="4331" width="73" style="1" customWidth="1"/>
    <col min="4332" max="4335" width="26.5703125" style="1" customWidth="1"/>
    <col min="4336" max="4337" width="9.140625" style="1" customWidth="1"/>
    <col min="4338" max="4338" width="13.140625" style="1" bestFit="1" customWidth="1"/>
    <col min="4339" max="4586" width="9.140625" style="1"/>
    <col min="4587" max="4587" width="73" style="1" customWidth="1"/>
    <col min="4588" max="4591" width="26.5703125" style="1" customWidth="1"/>
    <col min="4592" max="4593" width="9.140625" style="1" customWidth="1"/>
    <col min="4594" max="4594" width="13.140625" style="1" bestFit="1" customWidth="1"/>
    <col min="4595" max="4842" width="9.140625" style="1"/>
    <col min="4843" max="4843" width="73" style="1" customWidth="1"/>
    <col min="4844" max="4847" width="26.5703125" style="1" customWidth="1"/>
    <col min="4848" max="4849" width="9.140625" style="1" customWidth="1"/>
    <col min="4850" max="4850" width="13.140625" style="1" bestFit="1" customWidth="1"/>
    <col min="4851" max="5098" width="9.140625" style="1"/>
    <col min="5099" max="5099" width="73" style="1" customWidth="1"/>
    <col min="5100" max="5103" width="26.5703125" style="1" customWidth="1"/>
    <col min="5104" max="5105" width="9.140625" style="1" customWidth="1"/>
    <col min="5106" max="5106" width="13.140625" style="1" bestFit="1" customWidth="1"/>
    <col min="5107" max="5354" width="9.140625" style="1"/>
    <col min="5355" max="5355" width="73" style="1" customWidth="1"/>
    <col min="5356" max="5359" width="26.5703125" style="1" customWidth="1"/>
    <col min="5360" max="5361" width="9.140625" style="1" customWidth="1"/>
    <col min="5362" max="5362" width="13.140625" style="1" bestFit="1" customWidth="1"/>
    <col min="5363" max="5610" width="9.140625" style="1"/>
    <col min="5611" max="5611" width="73" style="1" customWidth="1"/>
    <col min="5612" max="5615" width="26.5703125" style="1" customWidth="1"/>
    <col min="5616" max="5617" width="9.140625" style="1" customWidth="1"/>
    <col min="5618" max="5618" width="13.140625" style="1" bestFit="1" customWidth="1"/>
    <col min="5619" max="5866" width="9.140625" style="1"/>
    <col min="5867" max="5867" width="73" style="1" customWidth="1"/>
    <col min="5868" max="5871" width="26.5703125" style="1" customWidth="1"/>
    <col min="5872" max="5873" width="9.140625" style="1" customWidth="1"/>
    <col min="5874" max="5874" width="13.140625" style="1" bestFit="1" customWidth="1"/>
    <col min="5875" max="6122" width="9.140625" style="1"/>
    <col min="6123" max="6123" width="73" style="1" customWidth="1"/>
    <col min="6124" max="6127" width="26.5703125" style="1" customWidth="1"/>
    <col min="6128" max="6129" width="9.140625" style="1" customWidth="1"/>
    <col min="6130" max="6130" width="13.140625" style="1" bestFit="1" customWidth="1"/>
    <col min="6131" max="6378" width="9.140625" style="1"/>
    <col min="6379" max="6379" width="73" style="1" customWidth="1"/>
    <col min="6380" max="6383" width="26.5703125" style="1" customWidth="1"/>
    <col min="6384" max="6385" width="9.140625" style="1" customWidth="1"/>
    <col min="6386" max="6386" width="13.140625" style="1" bestFit="1" customWidth="1"/>
    <col min="6387" max="6634" width="9.140625" style="1"/>
    <col min="6635" max="6635" width="73" style="1" customWidth="1"/>
    <col min="6636" max="6639" width="26.5703125" style="1" customWidth="1"/>
    <col min="6640" max="6641" width="9.140625" style="1" customWidth="1"/>
    <col min="6642" max="6642" width="13.140625" style="1" bestFit="1" customWidth="1"/>
    <col min="6643" max="6890" width="9.140625" style="1"/>
    <col min="6891" max="6891" width="73" style="1" customWidth="1"/>
    <col min="6892" max="6895" width="26.5703125" style="1" customWidth="1"/>
    <col min="6896" max="6897" width="9.140625" style="1" customWidth="1"/>
    <col min="6898" max="6898" width="13.140625" style="1" bestFit="1" customWidth="1"/>
    <col min="6899" max="7146" width="9.140625" style="1"/>
    <col min="7147" max="7147" width="73" style="1" customWidth="1"/>
    <col min="7148" max="7151" width="26.5703125" style="1" customWidth="1"/>
    <col min="7152" max="7153" width="9.140625" style="1" customWidth="1"/>
    <col min="7154" max="7154" width="13.140625" style="1" bestFit="1" customWidth="1"/>
    <col min="7155" max="7402" width="9.140625" style="1"/>
    <col min="7403" max="7403" width="73" style="1" customWidth="1"/>
    <col min="7404" max="7407" width="26.5703125" style="1" customWidth="1"/>
    <col min="7408" max="7409" width="9.140625" style="1" customWidth="1"/>
    <col min="7410" max="7410" width="13.140625" style="1" bestFit="1" customWidth="1"/>
    <col min="7411" max="7658" width="9.140625" style="1"/>
    <col min="7659" max="7659" width="73" style="1" customWidth="1"/>
    <col min="7660" max="7663" width="26.5703125" style="1" customWidth="1"/>
    <col min="7664" max="7665" width="9.140625" style="1" customWidth="1"/>
    <col min="7666" max="7666" width="13.140625" style="1" bestFit="1" customWidth="1"/>
    <col min="7667" max="7914" width="9.140625" style="1"/>
    <col min="7915" max="7915" width="73" style="1" customWidth="1"/>
    <col min="7916" max="7919" width="26.5703125" style="1" customWidth="1"/>
    <col min="7920" max="7921" width="9.140625" style="1" customWidth="1"/>
    <col min="7922" max="7922" width="13.140625" style="1" bestFit="1" customWidth="1"/>
    <col min="7923" max="8170" width="9.140625" style="1"/>
    <col min="8171" max="8171" width="73" style="1" customWidth="1"/>
    <col min="8172" max="8175" width="26.5703125" style="1" customWidth="1"/>
    <col min="8176" max="8177" width="9.140625" style="1" customWidth="1"/>
    <col min="8178" max="8178" width="13.140625" style="1" bestFit="1" customWidth="1"/>
    <col min="8179" max="8426" width="9.140625" style="1"/>
    <col min="8427" max="8427" width="73" style="1" customWidth="1"/>
    <col min="8428" max="8431" width="26.5703125" style="1" customWidth="1"/>
    <col min="8432" max="8433" width="9.140625" style="1" customWidth="1"/>
    <col min="8434" max="8434" width="13.140625" style="1" bestFit="1" customWidth="1"/>
    <col min="8435" max="8682" width="9.140625" style="1"/>
    <col min="8683" max="8683" width="73" style="1" customWidth="1"/>
    <col min="8684" max="8687" width="26.5703125" style="1" customWidth="1"/>
    <col min="8688" max="8689" width="9.140625" style="1" customWidth="1"/>
    <col min="8690" max="8690" width="13.140625" style="1" bestFit="1" customWidth="1"/>
    <col min="8691" max="8938" width="9.140625" style="1"/>
    <col min="8939" max="8939" width="73" style="1" customWidth="1"/>
    <col min="8940" max="8943" width="26.5703125" style="1" customWidth="1"/>
    <col min="8944" max="8945" width="9.140625" style="1" customWidth="1"/>
    <col min="8946" max="8946" width="13.140625" style="1" bestFit="1" customWidth="1"/>
    <col min="8947" max="9194" width="9.140625" style="1"/>
    <col min="9195" max="9195" width="73" style="1" customWidth="1"/>
    <col min="9196" max="9199" width="26.5703125" style="1" customWidth="1"/>
    <col min="9200" max="9201" width="9.140625" style="1" customWidth="1"/>
    <col min="9202" max="9202" width="13.140625" style="1" bestFit="1" customWidth="1"/>
    <col min="9203" max="9450" width="9.140625" style="1"/>
    <col min="9451" max="9451" width="73" style="1" customWidth="1"/>
    <col min="9452" max="9455" width="26.5703125" style="1" customWidth="1"/>
    <col min="9456" max="9457" width="9.140625" style="1" customWidth="1"/>
    <col min="9458" max="9458" width="13.140625" style="1" bestFit="1" customWidth="1"/>
    <col min="9459" max="9706" width="9.140625" style="1"/>
    <col min="9707" max="9707" width="73" style="1" customWidth="1"/>
    <col min="9708" max="9711" width="26.5703125" style="1" customWidth="1"/>
    <col min="9712" max="9713" width="9.140625" style="1" customWidth="1"/>
    <col min="9714" max="9714" width="13.140625" style="1" bestFit="1" customWidth="1"/>
    <col min="9715" max="9962" width="9.140625" style="1"/>
    <col min="9963" max="9963" width="73" style="1" customWidth="1"/>
    <col min="9964" max="9967" width="26.5703125" style="1" customWidth="1"/>
    <col min="9968" max="9969" width="9.140625" style="1" customWidth="1"/>
    <col min="9970" max="9970" width="13.140625" style="1" bestFit="1" customWidth="1"/>
    <col min="9971" max="10218" width="9.140625" style="1"/>
    <col min="10219" max="10219" width="73" style="1" customWidth="1"/>
    <col min="10220" max="10223" width="26.5703125" style="1" customWidth="1"/>
    <col min="10224" max="10225" width="9.140625" style="1" customWidth="1"/>
    <col min="10226" max="10226" width="13.140625" style="1" bestFit="1" customWidth="1"/>
    <col min="10227" max="10474" width="9.140625" style="1"/>
    <col min="10475" max="10475" width="73" style="1" customWidth="1"/>
    <col min="10476" max="10479" width="26.5703125" style="1" customWidth="1"/>
    <col min="10480" max="10481" width="9.140625" style="1" customWidth="1"/>
    <col min="10482" max="10482" width="13.140625" style="1" bestFit="1" customWidth="1"/>
    <col min="10483" max="10730" width="9.140625" style="1"/>
    <col min="10731" max="10731" width="73" style="1" customWidth="1"/>
    <col min="10732" max="10735" width="26.5703125" style="1" customWidth="1"/>
    <col min="10736" max="10737" width="9.140625" style="1" customWidth="1"/>
    <col min="10738" max="10738" width="13.140625" style="1" bestFit="1" customWidth="1"/>
    <col min="10739" max="10986" width="9.140625" style="1"/>
    <col min="10987" max="10987" width="73" style="1" customWidth="1"/>
    <col min="10988" max="10991" width="26.5703125" style="1" customWidth="1"/>
    <col min="10992" max="10993" width="9.140625" style="1" customWidth="1"/>
    <col min="10994" max="10994" width="13.140625" style="1" bestFit="1" customWidth="1"/>
    <col min="10995" max="11242" width="9.140625" style="1"/>
    <col min="11243" max="11243" width="73" style="1" customWidth="1"/>
    <col min="11244" max="11247" width="26.5703125" style="1" customWidth="1"/>
    <col min="11248" max="11249" width="9.140625" style="1" customWidth="1"/>
    <col min="11250" max="11250" width="13.140625" style="1" bestFit="1" customWidth="1"/>
    <col min="11251" max="11498" width="9.140625" style="1"/>
    <col min="11499" max="11499" width="73" style="1" customWidth="1"/>
    <col min="11500" max="11503" width="26.5703125" style="1" customWidth="1"/>
    <col min="11504" max="11505" width="9.140625" style="1" customWidth="1"/>
    <col min="11506" max="11506" width="13.140625" style="1" bestFit="1" customWidth="1"/>
    <col min="11507" max="11754" width="9.140625" style="1"/>
    <col min="11755" max="11755" width="73" style="1" customWidth="1"/>
    <col min="11756" max="11759" width="26.5703125" style="1" customWidth="1"/>
    <col min="11760" max="11761" width="9.140625" style="1" customWidth="1"/>
    <col min="11762" max="11762" width="13.140625" style="1" bestFit="1" customWidth="1"/>
    <col min="11763" max="12010" width="9.140625" style="1"/>
    <col min="12011" max="12011" width="73" style="1" customWidth="1"/>
    <col min="12012" max="12015" width="26.5703125" style="1" customWidth="1"/>
    <col min="12016" max="12017" width="9.140625" style="1" customWidth="1"/>
    <col min="12018" max="12018" width="13.140625" style="1" bestFit="1" customWidth="1"/>
    <col min="12019" max="12266" width="9.140625" style="1"/>
    <col min="12267" max="12267" width="73" style="1" customWidth="1"/>
    <col min="12268" max="12271" width="26.5703125" style="1" customWidth="1"/>
    <col min="12272" max="12273" width="9.140625" style="1" customWidth="1"/>
    <col min="12274" max="12274" width="13.140625" style="1" bestFit="1" customWidth="1"/>
    <col min="12275" max="12522" width="9.140625" style="1"/>
    <col min="12523" max="12523" width="73" style="1" customWidth="1"/>
    <col min="12524" max="12527" width="26.5703125" style="1" customWidth="1"/>
    <col min="12528" max="12529" width="9.140625" style="1" customWidth="1"/>
    <col min="12530" max="12530" width="13.140625" style="1" bestFit="1" customWidth="1"/>
    <col min="12531" max="12778" width="9.140625" style="1"/>
    <col min="12779" max="12779" width="73" style="1" customWidth="1"/>
    <col min="12780" max="12783" width="26.5703125" style="1" customWidth="1"/>
    <col min="12784" max="12785" width="9.140625" style="1" customWidth="1"/>
    <col min="12786" max="12786" width="13.140625" style="1" bestFit="1" customWidth="1"/>
    <col min="12787" max="13034" width="9.140625" style="1"/>
    <col min="13035" max="13035" width="73" style="1" customWidth="1"/>
    <col min="13036" max="13039" width="26.5703125" style="1" customWidth="1"/>
    <col min="13040" max="13041" width="9.140625" style="1" customWidth="1"/>
    <col min="13042" max="13042" width="13.140625" style="1" bestFit="1" customWidth="1"/>
    <col min="13043" max="13290" width="9.140625" style="1"/>
    <col min="13291" max="13291" width="73" style="1" customWidth="1"/>
    <col min="13292" max="13295" width="26.5703125" style="1" customWidth="1"/>
    <col min="13296" max="13297" width="9.140625" style="1" customWidth="1"/>
    <col min="13298" max="13298" width="13.140625" style="1" bestFit="1" customWidth="1"/>
    <col min="13299" max="13546" width="9.140625" style="1"/>
    <col min="13547" max="13547" width="73" style="1" customWidth="1"/>
    <col min="13548" max="13551" width="26.5703125" style="1" customWidth="1"/>
    <col min="13552" max="13553" width="9.140625" style="1" customWidth="1"/>
    <col min="13554" max="13554" width="13.140625" style="1" bestFit="1" customWidth="1"/>
    <col min="13555" max="13802" width="9.140625" style="1"/>
    <col min="13803" max="13803" width="73" style="1" customWidth="1"/>
    <col min="13804" max="13807" width="26.5703125" style="1" customWidth="1"/>
    <col min="13808" max="13809" width="9.140625" style="1" customWidth="1"/>
    <col min="13810" max="13810" width="13.140625" style="1" bestFit="1" customWidth="1"/>
    <col min="13811" max="14058" width="9.140625" style="1"/>
    <col min="14059" max="14059" width="73" style="1" customWidth="1"/>
    <col min="14060" max="14063" width="26.5703125" style="1" customWidth="1"/>
    <col min="14064" max="14065" width="9.140625" style="1" customWidth="1"/>
    <col min="14066" max="14066" width="13.140625" style="1" bestFit="1" customWidth="1"/>
    <col min="14067" max="14314" width="9.140625" style="1"/>
    <col min="14315" max="14315" width="73" style="1" customWidth="1"/>
    <col min="14316" max="14319" width="26.5703125" style="1" customWidth="1"/>
    <col min="14320" max="14321" width="9.140625" style="1" customWidth="1"/>
    <col min="14322" max="14322" width="13.140625" style="1" bestFit="1" customWidth="1"/>
    <col min="14323" max="14570" width="9.140625" style="1"/>
    <col min="14571" max="14571" width="73" style="1" customWidth="1"/>
    <col min="14572" max="14575" width="26.5703125" style="1" customWidth="1"/>
    <col min="14576" max="14577" width="9.140625" style="1" customWidth="1"/>
    <col min="14578" max="14578" width="13.140625" style="1" bestFit="1" customWidth="1"/>
    <col min="14579" max="14826" width="9.140625" style="1"/>
    <col min="14827" max="14827" width="73" style="1" customWidth="1"/>
    <col min="14828" max="14831" width="26.5703125" style="1" customWidth="1"/>
    <col min="14832" max="14833" width="9.140625" style="1" customWidth="1"/>
    <col min="14834" max="14834" width="13.140625" style="1" bestFit="1" customWidth="1"/>
    <col min="14835" max="15082" width="9.140625" style="1"/>
    <col min="15083" max="15083" width="73" style="1" customWidth="1"/>
    <col min="15084" max="15087" width="26.5703125" style="1" customWidth="1"/>
    <col min="15088" max="15089" width="9.140625" style="1" customWidth="1"/>
    <col min="15090" max="15090" width="13.140625" style="1" bestFit="1" customWidth="1"/>
    <col min="15091" max="15338" width="9.140625" style="1"/>
    <col min="15339" max="15339" width="73" style="1" customWidth="1"/>
    <col min="15340" max="15343" width="26.5703125" style="1" customWidth="1"/>
    <col min="15344" max="15345" width="9.140625" style="1" customWidth="1"/>
    <col min="15346" max="15346" width="13.140625" style="1" bestFit="1" customWidth="1"/>
    <col min="15347" max="15594" width="9.140625" style="1"/>
    <col min="15595" max="15595" width="73" style="1" customWidth="1"/>
    <col min="15596" max="15599" width="26.5703125" style="1" customWidth="1"/>
    <col min="15600" max="15601" width="9.140625" style="1" customWidth="1"/>
    <col min="15602" max="15602" width="13.140625" style="1" bestFit="1" customWidth="1"/>
    <col min="15603" max="15850" width="9.140625" style="1"/>
    <col min="15851" max="15851" width="73" style="1" customWidth="1"/>
    <col min="15852" max="15855" width="26.5703125" style="1" customWidth="1"/>
    <col min="15856" max="15857" width="9.140625" style="1" customWidth="1"/>
    <col min="15858" max="15858" width="13.140625" style="1" bestFit="1" customWidth="1"/>
    <col min="15859" max="16106" width="9.140625" style="1"/>
    <col min="16107" max="16107" width="73" style="1" customWidth="1"/>
    <col min="16108" max="16111" width="26.5703125" style="1" customWidth="1"/>
    <col min="16112" max="16113" width="9.140625" style="1" customWidth="1"/>
    <col min="16114" max="16114" width="13.140625" style="1" bestFit="1" customWidth="1"/>
    <col min="16115" max="16384" width="9.140625" style="1"/>
  </cols>
  <sheetData>
    <row r="1" spans="1:16114" ht="30" customHeight="1" x14ac:dyDescent="0.25">
      <c r="A1" s="52" t="s">
        <v>165</v>
      </c>
      <c r="B1" s="53"/>
      <c r="C1" s="53"/>
      <c r="D1" s="53"/>
      <c r="E1" s="53"/>
      <c r="F1" s="54"/>
    </row>
    <row r="2" spans="1:16114" s="24" customFormat="1" ht="9" customHeight="1" x14ac:dyDescent="0.25">
      <c r="A2" s="25"/>
      <c r="B2" s="25"/>
      <c r="C2" s="25"/>
      <c r="D2" s="25"/>
      <c r="E2" s="47"/>
      <c r="F2" s="4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</row>
    <row r="3" spans="1:16114" s="24" customFormat="1" ht="30" customHeight="1" x14ac:dyDescent="0.25">
      <c r="A3" s="52" t="s">
        <v>140</v>
      </c>
      <c r="B3" s="53"/>
      <c r="C3" s="53"/>
      <c r="D3" s="53"/>
      <c r="E3" s="53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</row>
    <row r="4" spans="1:16114" s="24" customFormat="1" ht="60" customHeight="1" x14ac:dyDescent="0.25">
      <c r="A4" s="46" t="s">
        <v>178</v>
      </c>
      <c r="B4" s="2" t="s">
        <v>169</v>
      </c>
      <c r="C4" s="2" t="s">
        <v>170</v>
      </c>
      <c r="D4" s="2" t="s">
        <v>171</v>
      </c>
      <c r="E4" s="2" t="s">
        <v>172</v>
      </c>
      <c r="F4" s="2" t="s">
        <v>173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</row>
    <row r="5" spans="1:16114" s="24" customFormat="1" ht="24.95" customHeight="1" x14ac:dyDescent="0.25">
      <c r="A5" s="7" t="s">
        <v>143</v>
      </c>
      <c r="B5" s="8">
        <f>B6</f>
        <v>1357930.5299999998</v>
      </c>
      <c r="C5" s="8">
        <f t="shared" ref="C5:D5" si="0">C6</f>
        <v>1751410.13</v>
      </c>
      <c r="D5" s="35">
        <f t="shared" si="0"/>
        <v>1627729.3200000003</v>
      </c>
      <c r="E5" s="38">
        <f>(D5/B5)*100</f>
        <v>119.868379422915</v>
      </c>
      <c r="F5" s="38">
        <f>(D5/C5)*100</f>
        <v>92.938215448142941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</row>
    <row r="6" spans="1:16114" s="24" customFormat="1" ht="24.95" customHeight="1" x14ac:dyDescent="0.25">
      <c r="A6" s="7" t="s">
        <v>2</v>
      </c>
      <c r="B6" s="8">
        <f>'RAČUN PRIHODA I RASHODA - EK'!C4</f>
        <v>1357930.5299999998</v>
      </c>
      <c r="C6" s="8">
        <f>'RAČUN PRIHODA I RASHODA - EK'!D4</f>
        <v>1751410.13</v>
      </c>
      <c r="D6" s="35">
        <f>'RAČUN PRIHODA I RASHODA - EK'!E4</f>
        <v>1627729.3200000003</v>
      </c>
      <c r="E6" s="38">
        <f t="shared" ref="E6:E10" si="1">(D6/B6)*100</f>
        <v>119.868379422915</v>
      </c>
      <c r="F6" s="38">
        <f t="shared" ref="F6:F11" si="2">(D6/C6)*100</f>
        <v>92.938215448142941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</row>
    <row r="7" spans="1:16114" s="24" customFormat="1" ht="24.95" customHeight="1" x14ac:dyDescent="0.25">
      <c r="A7" s="7" t="s">
        <v>144</v>
      </c>
      <c r="B7" s="8">
        <v>0</v>
      </c>
      <c r="C7" s="8">
        <v>0</v>
      </c>
      <c r="D7" s="35">
        <v>0</v>
      </c>
      <c r="E7" s="38" t="e">
        <f t="shared" si="1"/>
        <v>#DIV/0!</v>
      </c>
      <c r="F7" s="38" t="e">
        <f t="shared" si="2"/>
        <v>#DIV/0!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</row>
    <row r="8" spans="1:16114" s="24" customFormat="1" ht="24.95" customHeight="1" x14ac:dyDescent="0.25">
      <c r="A8" s="7" t="s">
        <v>145</v>
      </c>
      <c r="B8" s="8">
        <f>SUM(B9:B10)</f>
        <v>1366546.84</v>
      </c>
      <c r="C8" s="8">
        <f t="shared" ref="C8:D8" si="3">SUM(C9:C10)</f>
        <v>1776597.74</v>
      </c>
      <c r="D8" s="35">
        <f t="shared" si="3"/>
        <v>1619701.66</v>
      </c>
      <c r="E8" s="38">
        <f t="shared" si="1"/>
        <v>118.52514766343462</v>
      </c>
      <c r="F8" s="38">
        <f t="shared" si="2"/>
        <v>91.16873355923552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</row>
    <row r="9" spans="1:16114" s="24" customFormat="1" ht="24.95" customHeight="1" x14ac:dyDescent="0.25">
      <c r="A9" s="7" t="s">
        <v>81</v>
      </c>
      <c r="B9" s="8">
        <f>'RAČUN PRIHODA I RASHODA - EK'!C39</f>
        <v>1359014.3900000001</v>
      </c>
      <c r="C9" s="8">
        <f>'RAČUN PRIHODA I RASHODA - EK'!D39</f>
        <v>1742420.29</v>
      </c>
      <c r="D9" s="35">
        <f>'RAČUN PRIHODA I RASHODA - EK'!E39</f>
        <v>1616499.21</v>
      </c>
      <c r="E9" s="38">
        <f t="shared" si="1"/>
        <v>118.94643808738476</v>
      </c>
      <c r="F9" s="38">
        <f t="shared" si="2"/>
        <v>92.773208581036442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</row>
    <row r="10" spans="1:16114" s="24" customFormat="1" ht="24.95" customHeight="1" x14ac:dyDescent="0.25">
      <c r="A10" s="7" t="s">
        <v>146</v>
      </c>
      <c r="B10" s="8">
        <f>'RAČUN PRIHODA I RASHODA - EK'!C88</f>
        <v>7532.4500000000007</v>
      </c>
      <c r="C10" s="8">
        <f>'RAČUN PRIHODA I RASHODA - EK'!D88</f>
        <v>34177.449999999997</v>
      </c>
      <c r="D10" s="35">
        <f>'RAČUN PRIHODA I RASHODA - EK'!E88</f>
        <v>3202.45</v>
      </c>
      <c r="E10" s="38">
        <f t="shared" si="1"/>
        <v>42.515383440978695</v>
      </c>
      <c r="F10" s="38">
        <f t="shared" si="2"/>
        <v>9.3700671056500706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</row>
    <row r="11" spans="1:16114" s="24" customFormat="1" ht="24.95" customHeight="1" x14ac:dyDescent="0.25">
      <c r="A11" s="7" t="s">
        <v>147</v>
      </c>
      <c r="B11" s="8">
        <f>B5-B8</f>
        <v>-8616.3100000002887</v>
      </c>
      <c r="C11" s="8">
        <f>C5-C8</f>
        <v>-25187.610000000102</v>
      </c>
      <c r="D11" s="35">
        <f>D5-D8</f>
        <v>8027.6600000003818</v>
      </c>
      <c r="E11" s="38">
        <f>(D11/B11)*100</f>
        <v>-93.168189166825627</v>
      </c>
      <c r="F11" s="38">
        <f t="shared" si="2"/>
        <v>-31.871463787157055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</row>
    <row r="12" spans="1:16114" s="24" customFormat="1" ht="9" customHeight="1" x14ac:dyDescent="0.25">
      <c r="A12" s="25"/>
      <c r="B12" s="25"/>
      <c r="C12" s="25"/>
      <c r="D12" s="25"/>
      <c r="E12" s="36"/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</row>
    <row r="13" spans="1:16114" s="24" customFormat="1" ht="30" customHeight="1" x14ac:dyDescent="0.25">
      <c r="A13" s="55" t="s">
        <v>148</v>
      </c>
      <c r="B13" s="56"/>
      <c r="C13" s="56"/>
      <c r="D13" s="56"/>
      <c r="E13" s="56"/>
      <c r="F13" s="5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</row>
    <row r="14" spans="1:16114" s="24" customFormat="1" ht="60" customHeight="1" x14ac:dyDescent="0.25">
      <c r="A14" s="46" t="s">
        <v>178</v>
      </c>
      <c r="B14" s="2" t="s">
        <v>169</v>
      </c>
      <c r="C14" s="2" t="s">
        <v>170</v>
      </c>
      <c r="D14" s="2" t="s">
        <v>171</v>
      </c>
      <c r="E14" s="2" t="s">
        <v>172</v>
      </c>
      <c r="F14" s="2" t="s">
        <v>173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</row>
    <row r="15" spans="1:16114" s="24" customFormat="1" ht="24.95" customHeight="1" x14ac:dyDescent="0.25">
      <c r="A15" s="7" t="s">
        <v>137</v>
      </c>
      <c r="B15" s="8">
        <f>'RAČUN FINANCIRANJA - EK'!C4</f>
        <v>0</v>
      </c>
      <c r="C15" s="8">
        <f>'RAČUN FINANCIRANJA - EK'!D4</f>
        <v>0</v>
      </c>
      <c r="D15" s="35">
        <f>'RAČUN FINANCIRANJA - EK'!E4</f>
        <v>0</v>
      </c>
      <c r="E15" s="38" t="e">
        <f>(D15/B15)*100</f>
        <v>#DIV/0!</v>
      </c>
      <c r="F15" s="38" t="e">
        <f>(D15/C15)*100</f>
        <v>#DIV/0!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</row>
    <row r="16" spans="1:16114" s="24" customFormat="1" ht="24.95" customHeight="1" x14ac:dyDescent="0.25">
      <c r="A16" s="7" t="s">
        <v>138</v>
      </c>
      <c r="B16" s="8">
        <f>'RAČUN FINANCIRANJA - EK'!C7</f>
        <v>0</v>
      </c>
      <c r="C16" s="8">
        <f>'RAČUN FINANCIRANJA - EK'!D7</f>
        <v>0</v>
      </c>
      <c r="D16" s="35">
        <f>'RAČUN FINANCIRANJA - EK'!E7</f>
        <v>0</v>
      </c>
      <c r="E16" s="38" t="e">
        <f t="shared" ref="E16:E18" si="4">(D16/B16)*100</f>
        <v>#DIV/0!</v>
      </c>
      <c r="F16" s="38" t="e">
        <f>(D16/C16)*100</f>
        <v>#DIV/0!</v>
      </c>
    </row>
    <row r="17" spans="1:16114" s="24" customFormat="1" ht="24.95" customHeight="1" x14ac:dyDescent="0.25">
      <c r="A17" s="7" t="s">
        <v>179</v>
      </c>
      <c r="B17" s="8">
        <f>B15-B16</f>
        <v>0</v>
      </c>
      <c r="C17" s="8">
        <f t="shared" ref="C17:D17" si="5">C15-C16</f>
        <v>0</v>
      </c>
      <c r="D17" s="8">
        <f t="shared" si="5"/>
        <v>0</v>
      </c>
      <c r="E17" s="38" t="e">
        <f t="shared" si="4"/>
        <v>#DIV/0!</v>
      </c>
      <c r="F17" s="38" t="e">
        <f>(D17/C17)*100</f>
        <v>#DIV/0!</v>
      </c>
    </row>
    <row r="18" spans="1:16114" s="24" customFormat="1" ht="24.95" customHeight="1" x14ac:dyDescent="0.25">
      <c r="A18" s="7" t="s">
        <v>182</v>
      </c>
      <c r="B18" s="8">
        <v>33830.980000000003</v>
      </c>
      <c r="C18" s="8">
        <v>25187.61</v>
      </c>
      <c r="D18" s="35">
        <v>25187.61</v>
      </c>
      <c r="E18" s="38">
        <f t="shared" si="4"/>
        <v>74.451316515217698</v>
      </c>
      <c r="F18" s="38">
        <f>(D18/C18)*100</f>
        <v>100</v>
      </c>
    </row>
    <row r="19" spans="1:16114" s="24" customFormat="1" ht="24.95" customHeight="1" x14ac:dyDescent="0.25">
      <c r="A19" s="7" t="s">
        <v>152</v>
      </c>
      <c r="B19" s="8">
        <v>25214.67</v>
      </c>
      <c r="C19" s="8">
        <f t="shared" ref="C19" si="6">C11+C17+C18</f>
        <v>-1.0186340659856796E-10</v>
      </c>
      <c r="D19" s="8">
        <v>33215.269999999997</v>
      </c>
      <c r="E19" s="38">
        <f>(D19/B19)*100</f>
        <v>131.72994133970423</v>
      </c>
      <c r="F19" s="38" t="e">
        <f>(33215.27/0)*100</f>
        <v>#DIV/0!</v>
      </c>
    </row>
    <row r="21" spans="1:16114" ht="15.75" customHeight="1" x14ac:dyDescent="0.25">
      <c r="A21" s="29" t="s">
        <v>183</v>
      </c>
      <c r="D21" s="51" t="s">
        <v>180</v>
      </c>
      <c r="E21" s="51"/>
    </row>
    <row r="22" spans="1:16114" s="24" customFormat="1" ht="9" customHeight="1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</row>
    <row r="23" spans="1:16114" x14ac:dyDescent="0.25">
      <c r="A23" s="29" t="s">
        <v>184</v>
      </c>
    </row>
    <row r="24" spans="1:16114" x14ac:dyDescent="0.25">
      <c r="A24" s="29" t="s">
        <v>181</v>
      </c>
    </row>
    <row r="25" spans="1:16114" x14ac:dyDescent="0.25">
      <c r="A25" s="1"/>
      <c r="B25" s="49"/>
    </row>
    <row r="27" spans="1:16114" x14ac:dyDescent="0.25">
      <c r="B27" s="50"/>
      <c r="C27" s="50"/>
      <c r="D27" s="50"/>
    </row>
  </sheetData>
  <mergeCells count="4">
    <mergeCell ref="D21:E21"/>
    <mergeCell ref="A1:F1"/>
    <mergeCell ref="A3:F3"/>
    <mergeCell ref="A13:F13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zoomScale="80" zoomScaleNormal="80" workbookViewId="0">
      <selection activeCell="A29" sqref="A29"/>
    </sheetView>
  </sheetViews>
  <sheetFormatPr defaultRowHeight="15.75" x14ac:dyDescent="0.25"/>
  <cols>
    <col min="1" max="1" width="73" style="24" customWidth="1"/>
    <col min="2" max="4" width="26.5703125" style="24" customWidth="1"/>
    <col min="5" max="5" width="9.140625" style="24" customWidth="1"/>
    <col min="6" max="243" width="9.140625" style="1"/>
    <col min="244" max="244" width="73" style="1" customWidth="1"/>
    <col min="245" max="248" width="26.5703125" style="1" customWidth="1"/>
    <col min="249" max="250" width="9.140625" style="1" customWidth="1"/>
    <col min="251" max="251" width="13.140625" style="1" bestFit="1" customWidth="1"/>
    <col min="252" max="499" width="9.140625" style="1"/>
    <col min="500" max="500" width="73" style="1" customWidth="1"/>
    <col min="501" max="504" width="26.5703125" style="1" customWidth="1"/>
    <col min="505" max="506" width="9.140625" style="1" customWidth="1"/>
    <col min="507" max="507" width="13.140625" style="1" bestFit="1" customWidth="1"/>
    <col min="508" max="755" width="9.140625" style="1"/>
    <col min="756" max="756" width="73" style="1" customWidth="1"/>
    <col min="757" max="760" width="26.5703125" style="1" customWidth="1"/>
    <col min="761" max="762" width="9.140625" style="1" customWidth="1"/>
    <col min="763" max="763" width="13.140625" style="1" bestFit="1" customWidth="1"/>
    <col min="764" max="1011" width="9.140625" style="1"/>
    <col min="1012" max="1012" width="73" style="1" customWidth="1"/>
    <col min="1013" max="1016" width="26.5703125" style="1" customWidth="1"/>
    <col min="1017" max="1018" width="9.140625" style="1" customWidth="1"/>
    <col min="1019" max="1019" width="13.140625" style="1" bestFit="1" customWidth="1"/>
    <col min="1020" max="1267" width="9.140625" style="1"/>
    <col min="1268" max="1268" width="73" style="1" customWidth="1"/>
    <col min="1269" max="1272" width="26.5703125" style="1" customWidth="1"/>
    <col min="1273" max="1274" width="9.140625" style="1" customWidth="1"/>
    <col min="1275" max="1275" width="13.140625" style="1" bestFit="1" customWidth="1"/>
    <col min="1276" max="1523" width="9.140625" style="1"/>
    <col min="1524" max="1524" width="73" style="1" customWidth="1"/>
    <col min="1525" max="1528" width="26.5703125" style="1" customWidth="1"/>
    <col min="1529" max="1530" width="9.140625" style="1" customWidth="1"/>
    <col min="1531" max="1531" width="13.140625" style="1" bestFit="1" customWidth="1"/>
    <col min="1532" max="1779" width="9.140625" style="1"/>
    <col min="1780" max="1780" width="73" style="1" customWidth="1"/>
    <col min="1781" max="1784" width="26.5703125" style="1" customWidth="1"/>
    <col min="1785" max="1786" width="9.140625" style="1" customWidth="1"/>
    <col min="1787" max="1787" width="13.140625" style="1" bestFit="1" customWidth="1"/>
    <col min="1788" max="2035" width="9.140625" style="1"/>
    <col min="2036" max="2036" width="73" style="1" customWidth="1"/>
    <col min="2037" max="2040" width="26.5703125" style="1" customWidth="1"/>
    <col min="2041" max="2042" width="9.140625" style="1" customWidth="1"/>
    <col min="2043" max="2043" width="13.140625" style="1" bestFit="1" customWidth="1"/>
    <col min="2044" max="2291" width="9.140625" style="1"/>
    <col min="2292" max="2292" width="73" style="1" customWidth="1"/>
    <col min="2293" max="2296" width="26.5703125" style="1" customWidth="1"/>
    <col min="2297" max="2298" width="9.140625" style="1" customWidth="1"/>
    <col min="2299" max="2299" width="13.140625" style="1" bestFit="1" customWidth="1"/>
    <col min="2300" max="2547" width="9.140625" style="1"/>
    <col min="2548" max="2548" width="73" style="1" customWidth="1"/>
    <col min="2549" max="2552" width="26.5703125" style="1" customWidth="1"/>
    <col min="2553" max="2554" width="9.140625" style="1" customWidth="1"/>
    <col min="2555" max="2555" width="13.140625" style="1" bestFit="1" customWidth="1"/>
    <col min="2556" max="2803" width="9.140625" style="1"/>
    <col min="2804" max="2804" width="73" style="1" customWidth="1"/>
    <col min="2805" max="2808" width="26.5703125" style="1" customWidth="1"/>
    <col min="2809" max="2810" width="9.140625" style="1" customWidth="1"/>
    <col min="2811" max="2811" width="13.140625" style="1" bestFit="1" customWidth="1"/>
    <col min="2812" max="3059" width="9.140625" style="1"/>
    <col min="3060" max="3060" width="73" style="1" customWidth="1"/>
    <col min="3061" max="3064" width="26.5703125" style="1" customWidth="1"/>
    <col min="3065" max="3066" width="9.140625" style="1" customWidth="1"/>
    <col min="3067" max="3067" width="13.140625" style="1" bestFit="1" customWidth="1"/>
    <col min="3068" max="3315" width="9.140625" style="1"/>
    <col min="3316" max="3316" width="73" style="1" customWidth="1"/>
    <col min="3317" max="3320" width="26.5703125" style="1" customWidth="1"/>
    <col min="3321" max="3322" width="9.140625" style="1" customWidth="1"/>
    <col min="3323" max="3323" width="13.140625" style="1" bestFit="1" customWidth="1"/>
    <col min="3324" max="3571" width="9.140625" style="1"/>
    <col min="3572" max="3572" width="73" style="1" customWidth="1"/>
    <col min="3573" max="3576" width="26.5703125" style="1" customWidth="1"/>
    <col min="3577" max="3578" width="9.140625" style="1" customWidth="1"/>
    <col min="3579" max="3579" width="13.140625" style="1" bestFit="1" customWidth="1"/>
    <col min="3580" max="3827" width="9.140625" style="1"/>
    <col min="3828" max="3828" width="73" style="1" customWidth="1"/>
    <col min="3829" max="3832" width="26.5703125" style="1" customWidth="1"/>
    <col min="3833" max="3834" width="9.140625" style="1" customWidth="1"/>
    <col min="3835" max="3835" width="13.140625" style="1" bestFit="1" customWidth="1"/>
    <col min="3836" max="4083" width="9.140625" style="1"/>
    <col min="4084" max="4084" width="73" style="1" customWidth="1"/>
    <col min="4085" max="4088" width="26.5703125" style="1" customWidth="1"/>
    <col min="4089" max="4090" width="9.140625" style="1" customWidth="1"/>
    <col min="4091" max="4091" width="13.140625" style="1" bestFit="1" customWidth="1"/>
    <col min="4092" max="4339" width="9.140625" style="1"/>
    <col min="4340" max="4340" width="73" style="1" customWidth="1"/>
    <col min="4341" max="4344" width="26.5703125" style="1" customWidth="1"/>
    <col min="4345" max="4346" width="9.140625" style="1" customWidth="1"/>
    <col min="4347" max="4347" width="13.140625" style="1" bestFit="1" customWidth="1"/>
    <col min="4348" max="4595" width="9.140625" style="1"/>
    <col min="4596" max="4596" width="73" style="1" customWidth="1"/>
    <col min="4597" max="4600" width="26.5703125" style="1" customWidth="1"/>
    <col min="4601" max="4602" width="9.140625" style="1" customWidth="1"/>
    <col min="4603" max="4603" width="13.140625" style="1" bestFit="1" customWidth="1"/>
    <col min="4604" max="4851" width="9.140625" style="1"/>
    <col min="4852" max="4852" width="73" style="1" customWidth="1"/>
    <col min="4853" max="4856" width="26.5703125" style="1" customWidth="1"/>
    <col min="4857" max="4858" width="9.140625" style="1" customWidth="1"/>
    <col min="4859" max="4859" width="13.140625" style="1" bestFit="1" customWidth="1"/>
    <col min="4860" max="5107" width="9.140625" style="1"/>
    <col min="5108" max="5108" width="73" style="1" customWidth="1"/>
    <col min="5109" max="5112" width="26.5703125" style="1" customWidth="1"/>
    <col min="5113" max="5114" width="9.140625" style="1" customWidth="1"/>
    <col min="5115" max="5115" width="13.140625" style="1" bestFit="1" customWidth="1"/>
    <col min="5116" max="5363" width="9.140625" style="1"/>
    <col min="5364" max="5364" width="73" style="1" customWidth="1"/>
    <col min="5365" max="5368" width="26.5703125" style="1" customWidth="1"/>
    <col min="5369" max="5370" width="9.140625" style="1" customWidth="1"/>
    <col min="5371" max="5371" width="13.140625" style="1" bestFit="1" customWidth="1"/>
    <col min="5372" max="5619" width="9.140625" style="1"/>
    <col min="5620" max="5620" width="73" style="1" customWidth="1"/>
    <col min="5621" max="5624" width="26.5703125" style="1" customWidth="1"/>
    <col min="5625" max="5626" width="9.140625" style="1" customWidth="1"/>
    <col min="5627" max="5627" width="13.140625" style="1" bestFit="1" customWidth="1"/>
    <col min="5628" max="5875" width="9.140625" style="1"/>
    <col min="5876" max="5876" width="73" style="1" customWidth="1"/>
    <col min="5877" max="5880" width="26.5703125" style="1" customWidth="1"/>
    <col min="5881" max="5882" width="9.140625" style="1" customWidth="1"/>
    <col min="5883" max="5883" width="13.140625" style="1" bestFit="1" customWidth="1"/>
    <col min="5884" max="6131" width="9.140625" style="1"/>
    <col min="6132" max="6132" width="73" style="1" customWidth="1"/>
    <col min="6133" max="6136" width="26.5703125" style="1" customWidth="1"/>
    <col min="6137" max="6138" width="9.140625" style="1" customWidth="1"/>
    <col min="6139" max="6139" width="13.140625" style="1" bestFit="1" customWidth="1"/>
    <col min="6140" max="6387" width="9.140625" style="1"/>
    <col min="6388" max="6388" width="73" style="1" customWidth="1"/>
    <col min="6389" max="6392" width="26.5703125" style="1" customWidth="1"/>
    <col min="6393" max="6394" width="9.140625" style="1" customWidth="1"/>
    <col min="6395" max="6395" width="13.140625" style="1" bestFit="1" customWidth="1"/>
    <col min="6396" max="6643" width="9.140625" style="1"/>
    <col min="6644" max="6644" width="73" style="1" customWidth="1"/>
    <col min="6645" max="6648" width="26.5703125" style="1" customWidth="1"/>
    <col min="6649" max="6650" width="9.140625" style="1" customWidth="1"/>
    <col min="6651" max="6651" width="13.140625" style="1" bestFit="1" customWidth="1"/>
    <col min="6652" max="6899" width="9.140625" style="1"/>
    <col min="6900" max="6900" width="73" style="1" customWidth="1"/>
    <col min="6901" max="6904" width="26.5703125" style="1" customWidth="1"/>
    <col min="6905" max="6906" width="9.140625" style="1" customWidth="1"/>
    <col min="6907" max="6907" width="13.140625" style="1" bestFit="1" customWidth="1"/>
    <col min="6908" max="7155" width="9.140625" style="1"/>
    <col min="7156" max="7156" width="73" style="1" customWidth="1"/>
    <col min="7157" max="7160" width="26.5703125" style="1" customWidth="1"/>
    <col min="7161" max="7162" width="9.140625" style="1" customWidth="1"/>
    <col min="7163" max="7163" width="13.140625" style="1" bestFit="1" customWidth="1"/>
    <col min="7164" max="7411" width="9.140625" style="1"/>
    <col min="7412" max="7412" width="73" style="1" customWidth="1"/>
    <col min="7413" max="7416" width="26.5703125" style="1" customWidth="1"/>
    <col min="7417" max="7418" width="9.140625" style="1" customWidth="1"/>
    <col min="7419" max="7419" width="13.140625" style="1" bestFit="1" customWidth="1"/>
    <col min="7420" max="7667" width="9.140625" style="1"/>
    <col min="7668" max="7668" width="73" style="1" customWidth="1"/>
    <col min="7669" max="7672" width="26.5703125" style="1" customWidth="1"/>
    <col min="7673" max="7674" width="9.140625" style="1" customWidth="1"/>
    <col min="7675" max="7675" width="13.140625" style="1" bestFit="1" customWidth="1"/>
    <col min="7676" max="7923" width="9.140625" style="1"/>
    <col min="7924" max="7924" width="73" style="1" customWidth="1"/>
    <col min="7925" max="7928" width="26.5703125" style="1" customWidth="1"/>
    <col min="7929" max="7930" width="9.140625" style="1" customWidth="1"/>
    <col min="7931" max="7931" width="13.140625" style="1" bestFit="1" customWidth="1"/>
    <col min="7932" max="8179" width="9.140625" style="1"/>
    <col min="8180" max="8180" width="73" style="1" customWidth="1"/>
    <col min="8181" max="8184" width="26.5703125" style="1" customWidth="1"/>
    <col min="8185" max="8186" width="9.140625" style="1" customWidth="1"/>
    <col min="8187" max="8187" width="13.140625" style="1" bestFit="1" customWidth="1"/>
    <col min="8188" max="8435" width="9.140625" style="1"/>
    <col min="8436" max="8436" width="73" style="1" customWidth="1"/>
    <col min="8437" max="8440" width="26.5703125" style="1" customWidth="1"/>
    <col min="8441" max="8442" width="9.140625" style="1" customWidth="1"/>
    <col min="8443" max="8443" width="13.140625" style="1" bestFit="1" customWidth="1"/>
    <col min="8444" max="8691" width="9.140625" style="1"/>
    <col min="8692" max="8692" width="73" style="1" customWidth="1"/>
    <col min="8693" max="8696" width="26.5703125" style="1" customWidth="1"/>
    <col min="8697" max="8698" width="9.140625" style="1" customWidth="1"/>
    <col min="8699" max="8699" width="13.140625" style="1" bestFit="1" customWidth="1"/>
    <col min="8700" max="8947" width="9.140625" style="1"/>
    <col min="8948" max="8948" width="73" style="1" customWidth="1"/>
    <col min="8949" max="8952" width="26.5703125" style="1" customWidth="1"/>
    <col min="8953" max="8954" width="9.140625" style="1" customWidth="1"/>
    <col min="8955" max="8955" width="13.140625" style="1" bestFit="1" customWidth="1"/>
    <col min="8956" max="9203" width="9.140625" style="1"/>
    <col min="9204" max="9204" width="73" style="1" customWidth="1"/>
    <col min="9205" max="9208" width="26.5703125" style="1" customWidth="1"/>
    <col min="9209" max="9210" width="9.140625" style="1" customWidth="1"/>
    <col min="9211" max="9211" width="13.140625" style="1" bestFit="1" customWidth="1"/>
    <col min="9212" max="9459" width="9.140625" style="1"/>
    <col min="9460" max="9460" width="73" style="1" customWidth="1"/>
    <col min="9461" max="9464" width="26.5703125" style="1" customWidth="1"/>
    <col min="9465" max="9466" width="9.140625" style="1" customWidth="1"/>
    <col min="9467" max="9467" width="13.140625" style="1" bestFit="1" customWidth="1"/>
    <col min="9468" max="9715" width="9.140625" style="1"/>
    <col min="9716" max="9716" width="73" style="1" customWidth="1"/>
    <col min="9717" max="9720" width="26.5703125" style="1" customWidth="1"/>
    <col min="9721" max="9722" width="9.140625" style="1" customWidth="1"/>
    <col min="9723" max="9723" width="13.140625" style="1" bestFit="1" customWidth="1"/>
    <col min="9724" max="9971" width="9.140625" style="1"/>
    <col min="9972" max="9972" width="73" style="1" customWidth="1"/>
    <col min="9973" max="9976" width="26.5703125" style="1" customWidth="1"/>
    <col min="9977" max="9978" width="9.140625" style="1" customWidth="1"/>
    <col min="9979" max="9979" width="13.140625" style="1" bestFit="1" customWidth="1"/>
    <col min="9980" max="10227" width="9.140625" style="1"/>
    <col min="10228" max="10228" width="73" style="1" customWidth="1"/>
    <col min="10229" max="10232" width="26.5703125" style="1" customWidth="1"/>
    <col min="10233" max="10234" width="9.140625" style="1" customWidth="1"/>
    <col min="10235" max="10235" width="13.140625" style="1" bestFit="1" customWidth="1"/>
    <col min="10236" max="10483" width="9.140625" style="1"/>
    <col min="10484" max="10484" width="73" style="1" customWidth="1"/>
    <col min="10485" max="10488" width="26.5703125" style="1" customWidth="1"/>
    <col min="10489" max="10490" width="9.140625" style="1" customWidth="1"/>
    <col min="10491" max="10491" width="13.140625" style="1" bestFit="1" customWidth="1"/>
    <col min="10492" max="10739" width="9.140625" style="1"/>
    <col min="10740" max="10740" width="73" style="1" customWidth="1"/>
    <col min="10741" max="10744" width="26.5703125" style="1" customWidth="1"/>
    <col min="10745" max="10746" width="9.140625" style="1" customWidth="1"/>
    <col min="10747" max="10747" width="13.140625" style="1" bestFit="1" customWidth="1"/>
    <col min="10748" max="10995" width="9.140625" style="1"/>
    <col min="10996" max="10996" width="73" style="1" customWidth="1"/>
    <col min="10997" max="11000" width="26.5703125" style="1" customWidth="1"/>
    <col min="11001" max="11002" width="9.140625" style="1" customWidth="1"/>
    <col min="11003" max="11003" width="13.140625" style="1" bestFit="1" customWidth="1"/>
    <col min="11004" max="11251" width="9.140625" style="1"/>
    <col min="11252" max="11252" width="73" style="1" customWidth="1"/>
    <col min="11253" max="11256" width="26.5703125" style="1" customWidth="1"/>
    <col min="11257" max="11258" width="9.140625" style="1" customWidth="1"/>
    <col min="11259" max="11259" width="13.140625" style="1" bestFit="1" customWidth="1"/>
    <col min="11260" max="11507" width="9.140625" style="1"/>
    <col min="11508" max="11508" width="73" style="1" customWidth="1"/>
    <col min="11509" max="11512" width="26.5703125" style="1" customWidth="1"/>
    <col min="11513" max="11514" width="9.140625" style="1" customWidth="1"/>
    <col min="11515" max="11515" width="13.140625" style="1" bestFit="1" customWidth="1"/>
    <col min="11516" max="11763" width="9.140625" style="1"/>
    <col min="11764" max="11764" width="73" style="1" customWidth="1"/>
    <col min="11765" max="11768" width="26.5703125" style="1" customWidth="1"/>
    <col min="11769" max="11770" width="9.140625" style="1" customWidth="1"/>
    <col min="11771" max="11771" width="13.140625" style="1" bestFit="1" customWidth="1"/>
    <col min="11772" max="12019" width="9.140625" style="1"/>
    <col min="12020" max="12020" width="73" style="1" customWidth="1"/>
    <col min="12021" max="12024" width="26.5703125" style="1" customWidth="1"/>
    <col min="12025" max="12026" width="9.140625" style="1" customWidth="1"/>
    <col min="12027" max="12027" width="13.140625" style="1" bestFit="1" customWidth="1"/>
    <col min="12028" max="12275" width="9.140625" style="1"/>
    <col min="12276" max="12276" width="73" style="1" customWidth="1"/>
    <col min="12277" max="12280" width="26.5703125" style="1" customWidth="1"/>
    <col min="12281" max="12282" width="9.140625" style="1" customWidth="1"/>
    <col min="12283" max="12283" width="13.140625" style="1" bestFit="1" customWidth="1"/>
    <col min="12284" max="12531" width="9.140625" style="1"/>
    <col min="12532" max="12532" width="73" style="1" customWidth="1"/>
    <col min="12533" max="12536" width="26.5703125" style="1" customWidth="1"/>
    <col min="12537" max="12538" width="9.140625" style="1" customWidth="1"/>
    <col min="12539" max="12539" width="13.140625" style="1" bestFit="1" customWidth="1"/>
    <col min="12540" max="12787" width="9.140625" style="1"/>
    <col min="12788" max="12788" width="73" style="1" customWidth="1"/>
    <col min="12789" max="12792" width="26.5703125" style="1" customWidth="1"/>
    <col min="12793" max="12794" width="9.140625" style="1" customWidth="1"/>
    <col min="12795" max="12795" width="13.140625" style="1" bestFit="1" customWidth="1"/>
    <col min="12796" max="13043" width="9.140625" style="1"/>
    <col min="13044" max="13044" width="73" style="1" customWidth="1"/>
    <col min="13045" max="13048" width="26.5703125" style="1" customWidth="1"/>
    <col min="13049" max="13050" width="9.140625" style="1" customWidth="1"/>
    <col min="13051" max="13051" width="13.140625" style="1" bestFit="1" customWidth="1"/>
    <col min="13052" max="13299" width="9.140625" style="1"/>
    <col min="13300" max="13300" width="73" style="1" customWidth="1"/>
    <col min="13301" max="13304" width="26.5703125" style="1" customWidth="1"/>
    <col min="13305" max="13306" width="9.140625" style="1" customWidth="1"/>
    <col min="13307" max="13307" width="13.140625" style="1" bestFit="1" customWidth="1"/>
    <col min="13308" max="13555" width="9.140625" style="1"/>
    <col min="13556" max="13556" width="73" style="1" customWidth="1"/>
    <col min="13557" max="13560" width="26.5703125" style="1" customWidth="1"/>
    <col min="13561" max="13562" width="9.140625" style="1" customWidth="1"/>
    <col min="13563" max="13563" width="13.140625" style="1" bestFit="1" customWidth="1"/>
    <col min="13564" max="13811" width="9.140625" style="1"/>
    <col min="13812" max="13812" width="73" style="1" customWidth="1"/>
    <col min="13813" max="13816" width="26.5703125" style="1" customWidth="1"/>
    <col min="13817" max="13818" width="9.140625" style="1" customWidth="1"/>
    <col min="13819" max="13819" width="13.140625" style="1" bestFit="1" customWidth="1"/>
    <col min="13820" max="14067" width="9.140625" style="1"/>
    <col min="14068" max="14068" width="73" style="1" customWidth="1"/>
    <col min="14069" max="14072" width="26.5703125" style="1" customWidth="1"/>
    <col min="14073" max="14074" width="9.140625" style="1" customWidth="1"/>
    <col min="14075" max="14075" width="13.140625" style="1" bestFit="1" customWidth="1"/>
    <col min="14076" max="14323" width="9.140625" style="1"/>
    <col min="14324" max="14324" width="73" style="1" customWidth="1"/>
    <col min="14325" max="14328" width="26.5703125" style="1" customWidth="1"/>
    <col min="14329" max="14330" width="9.140625" style="1" customWidth="1"/>
    <col min="14331" max="14331" width="13.140625" style="1" bestFit="1" customWidth="1"/>
    <col min="14332" max="14579" width="9.140625" style="1"/>
    <col min="14580" max="14580" width="73" style="1" customWidth="1"/>
    <col min="14581" max="14584" width="26.5703125" style="1" customWidth="1"/>
    <col min="14585" max="14586" width="9.140625" style="1" customWidth="1"/>
    <col min="14587" max="14587" width="13.140625" style="1" bestFit="1" customWidth="1"/>
    <col min="14588" max="14835" width="9.140625" style="1"/>
    <col min="14836" max="14836" width="73" style="1" customWidth="1"/>
    <col min="14837" max="14840" width="26.5703125" style="1" customWidth="1"/>
    <col min="14841" max="14842" width="9.140625" style="1" customWidth="1"/>
    <col min="14843" max="14843" width="13.140625" style="1" bestFit="1" customWidth="1"/>
    <col min="14844" max="15091" width="9.140625" style="1"/>
    <col min="15092" max="15092" width="73" style="1" customWidth="1"/>
    <col min="15093" max="15096" width="26.5703125" style="1" customWidth="1"/>
    <col min="15097" max="15098" width="9.140625" style="1" customWidth="1"/>
    <col min="15099" max="15099" width="13.140625" style="1" bestFit="1" customWidth="1"/>
    <col min="15100" max="15347" width="9.140625" style="1"/>
    <col min="15348" max="15348" width="73" style="1" customWidth="1"/>
    <col min="15349" max="15352" width="26.5703125" style="1" customWidth="1"/>
    <col min="15353" max="15354" width="9.140625" style="1" customWidth="1"/>
    <col min="15355" max="15355" width="13.140625" style="1" bestFit="1" customWidth="1"/>
    <col min="15356" max="15603" width="9.140625" style="1"/>
    <col min="15604" max="15604" width="73" style="1" customWidth="1"/>
    <col min="15605" max="15608" width="26.5703125" style="1" customWidth="1"/>
    <col min="15609" max="15610" width="9.140625" style="1" customWidth="1"/>
    <col min="15611" max="15611" width="13.140625" style="1" bestFit="1" customWidth="1"/>
    <col min="15612" max="15859" width="9.140625" style="1"/>
    <col min="15860" max="15860" width="73" style="1" customWidth="1"/>
    <col min="15861" max="15864" width="26.5703125" style="1" customWidth="1"/>
    <col min="15865" max="15866" width="9.140625" style="1" customWidth="1"/>
    <col min="15867" max="15867" width="13.140625" style="1" bestFit="1" customWidth="1"/>
    <col min="15868" max="16115" width="9.140625" style="1"/>
    <col min="16116" max="16116" width="73" style="1" customWidth="1"/>
    <col min="16117" max="16120" width="26.5703125" style="1" customWidth="1"/>
    <col min="16121" max="16122" width="9.140625" style="1" customWidth="1"/>
    <col min="16123" max="16123" width="13.140625" style="1" bestFit="1" customWidth="1"/>
    <col min="16124" max="16384" width="9.140625" style="1"/>
  </cols>
  <sheetData>
    <row r="1" spans="1:4" ht="30" customHeight="1" x14ac:dyDescent="0.25">
      <c r="A1" s="52" t="s">
        <v>165</v>
      </c>
      <c r="B1" s="53"/>
      <c r="C1" s="53"/>
      <c r="D1" s="54"/>
    </row>
    <row r="2" spans="1:4" ht="30" customHeight="1" x14ac:dyDescent="0.25">
      <c r="A2" s="2" t="s">
        <v>140</v>
      </c>
      <c r="B2" s="2" t="s">
        <v>141</v>
      </c>
      <c r="C2" s="2" t="s">
        <v>158</v>
      </c>
      <c r="D2" s="2" t="s">
        <v>142</v>
      </c>
    </row>
    <row r="3" spans="1:4" ht="20.100000000000001" customHeight="1" x14ac:dyDescent="0.25">
      <c r="A3" s="7" t="s">
        <v>143</v>
      </c>
      <c r="B3" s="8">
        <f>B4</f>
        <v>1357930.5299999998</v>
      </c>
      <c r="C3" s="8">
        <f t="shared" ref="C3:D3" si="0">C4</f>
        <v>1751410.13</v>
      </c>
      <c r="D3" s="8">
        <f t="shared" si="0"/>
        <v>1627729.3200000003</v>
      </c>
    </row>
    <row r="4" spans="1:4" ht="20.100000000000001" customHeight="1" x14ac:dyDescent="0.25">
      <c r="A4" s="7" t="s">
        <v>2</v>
      </c>
      <c r="B4" s="8">
        <f>'RAČUN PRIHODA I RASHODA - EK'!C4</f>
        <v>1357930.5299999998</v>
      </c>
      <c r="C4" s="8">
        <f>'RAČUN PRIHODA I RASHODA - EK'!D4</f>
        <v>1751410.13</v>
      </c>
      <c r="D4" s="8">
        <f>'RAČUN PRIHODA I RASHODA - EK'!E4</f>
        <v>1627729.3200000003</v>
      </c>
    </row>
    <row r="5" spans="1:4" ht="20.100000000000001" customHeight="1" x14ac:dyDescent="0.25">
      <c r="A5" s="7" t="s">
        <v>144</v>
      </c>
      <c r="B5" s="8">
        <v>0</v>
      </c>
      <c r="C5" s="8">
        <v>0</v>
      </c>
      <c r="D5" s="8">
        <v>0</v>
      </c>
    </row>
    <row r="6" spans="1:4" ht="20.100000000000001" customHeight="1" x14ac:dyDescent="0.25">
      <c r="A6" s="7" t="s">
        <v>145</v>
      </c>
      <c r="B6" s="8">
        <f>SUM(B7:B8)</f>
        <v>1366546.84</v>
      </c>
      <c r="C6" s="8">
        <f t="shared" ref="C6:D6" si="1">SUM(C7:C8)</f>
        <v>1776597.74</v>
      </c>
      <c r="D6" s="8">
        <f t="shared" si="1"/>
        <v>1619701.66</v>
      </c>
    </row>
    <row r="7" spans="1:4" ht="20.100000000000001" customHeight="1" x14ac:dyDescent="0.25">
      <c r="A7" s="7" t="s">
        <v>81</v>
      </c>
      <c r="B7" s="8">
        <f>'RAČUN PRIHODA I RASHODA - EK'!C39</f>
        <v>1359014.3900000001</v>
      </c>
      <c r="C7" s="8">
        <f>'RAČUN PRIHODA I RASHODA - EK'!D39</f>
        <v>1742420.29</v>
      </c>
      <c r="D7" s="8">
        <f>'RAČUN PRIHODA I RASHODA - EK'!E39</f>
        <v>1616499.21</v>
      </c>
    </row>
    <row r="8" spans="1:4" ht="20.100000000000001" customHeight="1" x14ac:dyDescent="0.25">
      <c r="A8" s="7" t="s">
        <v>146</v>
      </c>
      <c r="B8" s="8">
        <f>'RAČUN PRIHODA I RASHODA - EK'!C88</f>
        <v>7532.4500000000007</v>
      </c>
      <c r="C8" s="8">
        <f>'RAČUN PRIHODA I RASHODA - EK'!D88</f>
        <v>34177.449999999997</v>
      </c>
      <c r="D8" s="8">
        <f>'RAČUN PRIHODA I RASHODA - EK'!E88</f>
        <v>3202.45</v>
      </c>
    </row>
    <row r="9" spans="1:4" ht="20.100000000000001" customHeight="1" x14ac:dyDescent="0.25">
      <c r="A9" s="7" t="s">
        <v>147</v>
      </c>
      <c r="B9" s="8">
        <f>B3-B6</f>
        <v>-8616.3100000002887</v>
      </c>
      <c r="C9" s="8">
        <f>C3-C6</f>
        <v>-25187.610000000102</v>
      </c>
      <c r="D9" s="8">
        <f>D3-D6</f>
        <v>8027.6600000003818</v>
      </c>
    </row>
    <row r="10" spans="1:4" ht="9" customHeight="1" x14ac:dyDescent="0.25">
      <c r="A10" s="25"/>
      <c r="B10" s="25"/>
      <c r="C10" s="25"/>
      <c r="D10" s="25"/>
    </row>
    <row r="11" spans="1:4" ht="30" customHeight="1" x14ac:dyDescent="0.25">
      <c r="A11" s="2" t="s">
        <v>148</v>
      </c>
      <c r="B11" s="2" t="s">
        <v>141</v>
      </c>
      <c r="C11" s="2" t="s">
        <v>158</v>
      </c>
      <c r="D11" s="2" t="s">
        <v>142</v>
      </c>
    </row>
    <row r="12" spans="1:4" ht="20.100000000000001" customHeight="1" x14ac:dyDescent="0.25">
      <c r="A12" s="7" t="s">
        <v>137</v>
      </c>
      <c r="B12" s="8">
        <f>'RAČUN FINANCIRANJA - EK'!C4</f>
        <v>0</v>
      </c>
      <c r="C12" s="8">
        <f>'RAČUN FINANCIRANJA - EK'!D4</f>
        <v>0</v>
      </c>
      <c r="D12" s="8">
        <f>'RAČUN FINANCIRANJA - EK'!E4</f>
        <v>0</v>
      </c>
    </row>
    <row r="13" spans="1:4" s="24" customFormat="1" ht="20.100000000000001" customHeight="1" x14ac:dyDescent="0.25">
      <c r="A13" s="7" t="s">
        <v>138</v>
      </c>
      <c r="B13" s="8">
        <f>'RAČUN FINANCIRANJA - EK'!C7</f>
        <v>0</v>
      </c>
      <c r="C13" s="8">
        <f>'RAČUN FINANCIRANJA - EK'!D7</f>
        <v>0</v>
      </c>
      <c r="D13" s="8">
        <f>'RAČUN FINANCIRANJA - EK'!E7</f>
        <v>0</v>
      </c>
    </row>
    <row r="14" spans="1:4" s="24" customFormat="1" ht="20.100000000000001" customHeight="1" x14ac:dyDescent="0.25">
      <c r="A14" s="7" t="s">
        <v>149</v>
      </c>
      <c r="B14" s="8">
        <f>B12-B13</f>
        <v>0</v>
      </c>
      <c r="C14" s="8">
        <f t="shared" ref="C14:D14" si="2">C12-C13</f>
        <v>0</v>
      </c>
      <c r="D14" s="8">
        <f t="shared" si="2"/>
        <v>0</v>
      </c>
    </row>
    <row r="15" spans="1:4" s="24" customFormat="1" ht="20.100000000000001" customHeight="1" x14ac:dyDescent="0.25">
      <c r="A15" s="7" t="s">
        <v>150</v>
      </c>
      <c r="B15" s="8">
        <f>B9+B14</f>
        <v>-8616.3100000002887</v>
      </c>
      <c r="C15" s="8">
        <f t="shared" ref="C15:D15" si="3">C9+C14</f>
        <v>-25187.610000000102</v>
      </c>
      <c r="D15" s="8">
        <f t="shared" si="3"/>
        <v>8027.6600000003818</v>
      </c>
    </row>
    <row r="16" spans="1:4" ht="9" customHeight="1" x14ac:dyDescent="0.25">
      <c r="A16" s="25"/>
      <c r="B16" s="25"/>
      <c r="C16" s="25"/>
      <c r="D16" s="25"/>
    </row>
    <row r="17" spans="1:4" ht="30" customHeight="1" x14ac:dyDescent="0.25">
      <c r="A17" s="2" t="s">
        <v>157</v>
      </c>
      <c r="B17" s="2" t="s">
        <v>141</v>
      </c>
      <c r="C17" s="2" t="s">
        <v>158</v>
      </c>
      <c r="D17" s="2" t="s">
        <v>142</v>
      </c>
    </row>
    <row r="18" spans="1:4" ht="20.100000000000001" customHeight="1" x14ac:dyDescent="0.25">
      <c r="A18" s="7" t="s">
        <v>151</v>
      </c>
      <c r="B18" s="8">
        <v>33830.980000000003</v>
      </c>
      <c r="C18" s="8">
        <v>25187.61</v>
      </c>
      <c r="D18" s="8">
        <v>25187.61</v>
      </c>
    </row>
    <row r="19" spans="1:4" ht="20.100000000000001" customHeight="1" x14ac:dyDescent="0.25">
      <c r="A19" s="7" t="s">
        <v>152</v>
      </c>
      <c r="B19" s="8">
        <f>B15+B18</f>
        <v>25214.669999999714</v>
      </c>
      <c r="C19" s="8">
        <f>C15+C18</f>
        <v>-1.0186340659856796E-10</v>
      </c>
      <c r="D19" s="8">
        <f t="shared" ref="D19" si="4">D15+D18</f>
        <v>33215.270000000382</v>
      </c>
    </row>
    <row r="20" spans="1:4" ht="47.25" x14ac:dyDescent="0.25">
      <c r="A20" s="26" t="s">
        <v>153</v>
      </c>
      <c r="B20" s="8">
        <f>B9+B14+B18-B19</f>
        <v>0</v>
      </c>
      <c r="C20" s="8">
        <f>C9+C14+C18-C19</f>
        <v>0</v>
      </c>
      <c r="D20" s="8">
        <f>D9+D14+D18-D19</f>
        <v>0</v>
      </c>
    </row>
    <row r="21" spans="1:4" s="24" customFormat="1" ht="9" customHeight="1" x14ac:dyDescent="0.25">
      <c r="C21" s="58"/>
      <c r="D21" s="58"/>
    </row>
    <row r="22" spans="1:4" ht="30" customHeight="1" x14ac:dyDescent="0.25">
      <c r="A22" s="2" t="s">
        <v>154</v>
      </c>
      <c r="B22" s="2" t="s">
        <v>141</v>
      </c>
      <c r="C22" s="2" t="s">
        <v>158</v>
      </c>
      <c r="D22" s="2" t="s">
        <v>142</v>
      </c>
    </row>
    <row r="23" spans="1:4" ht="20.100000000000001" customHeight="1" x14ac:dyDescent="0.25">
      <c r="A23" s="27" t="s">
        <v>151</v>
      </c>
      <c r="B23" s="8">
        <v>0</v>
      </c>
      <c r="C23" s="8">
        <v>0</v>
      </c>
      <c r="D23" s="8">
        <v>0</v>
      </c>
    </row>
    <row r="24" spans="1:4" ht="31.5" x14ac:dyDescent="0.25">
      <c r="A24" s="28" t="s">
        <v>155</v>
      </c>
      <c r="B24" s="8">
        <v>0</v>
      </c>
      <c r="C24" s="8">
        <v>0</v>
      </c>
      <c r="D24" s="8">
        <v>0</v>
      </c>
    </row>
    <row r="25" spans="1:4" ht="20.100000000000001" customHeight="1" x14ac:dyDescent="0.25">
      <c r="A25" s="27" t="s">
        <v>156</v>
      </c>
      <c r="B25" s="8">
        <v>0</v>
      </c>
      <c r="C25" s="8">
        <v>0</v>
      </c>
      <c r="D25" s="8">
        <v>0</v>
      </c>
    </row>
    <row r="26" spans="1:4" ht="20.100000000000001" customHeight="1" x14ac:dyDescent="0.25">
      <c r="A26" s="27" t="s">
        <v>152</v>
      </c>
      <c r="B26" s="8">
        <f>B23-B24+B25</f>
        <v>0</v>
      </c>
      <c r="C26" s="8">
        <f>C23-C24+C25</f>
        <v>0</v>
      </c>
      <c r="D26" s="8">
        <f>D23-D24+D25</f>
        <v>0</v>
      </c>
    </row>
    <row r="27" spans="1:4" ht="9" customHeight="1" x14ac:dyDescent="0.25"/>
    <row r="28" spans="1:4" x14ac:dyDescent="0.25">
      <c r="A28" s="29" t="s">
        <v>161</v>
      </c>
      <c r="D28" s="30"/>
    </row>
    <row r="29" spans="1:4" ht="9" customHeight="1" x14ac:dyDescent="0.25">
      <c r="A29" s="29"/>
    </row>
    <row r="30" spans="1:4" x14ac:dyDescent="0.25">
      <c r="A30" s="29" t="s">
        <v>159</v>
      </c>
    </row>
    <row r="31" spans="1:4" x14ac:dyDescent="0.25">
      <c r="A31" s="29" t="s">
        <v>160</v>
      </c>
    </row>
  </sheetData>
  <mergeCells count="2">
    <mergeCell ref="A1:D1"/>
    <mergeCell ref="C21:D21"/>
  </mergeCells>
  <pageMargins left="0.39370078740157483" right="0.39370078740157483" top="0.39370078740157483" bottom="0.39370078740157483" header="0" footer="0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"/>
  <sheetViews>
    <sheetView zoomScale="80" zoomScaleNormal="80" workbookViewId="0">
      <selection sqref="A1:G1"/>
    </sheetView>
  </sheetViews>
  <sheetFormatPr defaultRowHeight="15" x14ac:dyDescent="0.25"/>
  <cols>
    <col min="1" max="1" width="10.5703125" style="12" customWidth="1"/>
    <col min="2" max="2" width="58.42578125" style="12" customWidth="1"/>
    <col min="3" max="7" width="15.5703125" style="12" customWidth="1"/>
    <col min="8" max="227" width="9.140625" style="1"/>
    <col min="228" max="228" width="10.5703125" style="1" customWidth="1"/>
    <col min="229" max="229" width="58.42578125" style="1" customWidth="1"/>
    <col min="230" max="235" width="15.5703125" style="1" customWidth="1"/>
    <col min="236" max="483" width="9.140625" style="1"/>
    <col min="484" max="484" width="10.5703125" style="1" customWidth="1"/>
    <col min="485" max="485" width="58.42578125" style="1" customWidth="1"/>
    <col min="486" max="491" width="15.5703125" style="1" customWidth="1"/>
    <col min="492" max="739" width="9.140625" style="1"/>
    <col min="740" max="740" width="10.5703125" style="1" customWidth="1"/>
    <col min="741" max="741" width="58.42578125" style="1" customWidth="1"/>
    <col min="742" max="747" width="15.5703125" style="1" customWidth="1"/>
    <col min="748" max="995" width="9.140625" style="1"/>
    <col min="996" max="996" width="10.5703125" style="1" customWidth="1"/>
    <col min="997" max="997" width="58.42578125" style="1" customWidth="1"/>
    <col min="998" max="1003" width="15.5703125" style="1" customWidth="1"/>
    <col min="1004" max="1251" width="9.140625" style="1"/>
    <col min="1252" max="1252" width="10.5703125" style="1" customWidth="1"/>
    <col min="1253" max="1253" width="58.42578125" style="1" customWidth="1"/>
    <col min="1254" max="1259" width="15.5703125" style="1" customWidth="1"/>
    <col min="1260" max="1507" width="9.140625" style="1"/>
    <col min="1508" max="1508" width="10.5703125" style="1" customWidth="1"/>
    <col min="1509" max="1509" width="58.42578125" style="1" customWidth="1"/>
    <col min="1510" max="1515" width="15.5703125" style="1" customWidth="1"/>
    <col min="1516" max="1763" width="9.140625" style="1"/>
    <col min="1764" max="1764" width="10.5703125" style="1" customWidth="1"/>
    <col min="1765" max="1765" width="58.42578125" style="1" customWidth="1"/>
    <col min="1766" max="1771" width="15.5703125" style="1" customWidth="1"/>
    <col min="1772" max="2019" width="9.140625" style="1"/>
    <col min="2020" max="2020" width="10.5703125" style="1" customWidth="1"/>
    <col min="2021" max="2021" width="58.42578125" style="1" customWidth="1"/>
    <col min="2022" max="2027" width="15.5703125" style="1" customWidth="1"/>
    <col min="2028" max="2275" width="9.140625" style="1"/>
    <col min="2276" max="2276" width="10.5703125" style="1" customWidth="1"/>
    <col min="2277" max="2277" width="58.42578125" style="1" customWidth="1"/>
    <col min="2278" max="2283" width="15.5703125" style="1" customWidth="1"/>
    <col min="2284" max="2531" width="9.140625" style="1"/>
    <col min="2532" max="2532" width="10.5703125" style="1" customWidth="1"/>
    <col min="2533" max="2533" width="58.42578125" style="1" customWidth="1"/>
    <col min="2534" max="2539" width="15.5703125" style="1" customWidth="1"/>
    <col min="2540" max="2787" width="9.140625" style="1"/>
    <col min="2788" max="2788" width="10.5703125" style="1" customWidth="1"/>
    <col min="2789" max="2789" width="58.42578125" style="1" customWidth="1"/>
    <col min="2790" max="2795" width="15.5703125" style="1" customWidth="1"/>
    <col min="2796" max="3043" width="9.140625" style="1"/>
    <col min="3044" max="3044" width="10.5703125" style="1" customWidth="1"/>
    <col min="3045" max="3045" width="58.42578125" style="1" customWidth="1"/>
    <col min="3046" max="3051" width="15.5703125" style="1" customWidth="1"/>
    <col min="3052" max="3299" width="9.140625" style="1"/>
    <col min="3300" max="3300" width="10.5703125" style="1" customWidth="1"/>
    <col min="3301" max="3301" width="58.42578125" style="1" customWidth="1"/>
    <col min="3302" max="3307" width="15.5703125" style="1" customWidth="1"/>
    <col min="3308" max="3555" width="9.140625" style="1"/>
    <col min="3556" max="3556" width="10.5703125" style="1" customWidth="1"/>
    <col min="3557" max="3557" width="58.42578125" style="1" customWidth="1"/>
    <col min="3558" max="3563" width="15.5703125" style="1" customWidth="1"/>
    <col min="3564" max="3811" width="9.140625" style="1"/>
    <col min="3812" max="3812" width="10.5703125" style="1" customWidth="1"/>
    <col min="3813" max="3813" width="58.42578125" style="1" customWidth="1"/>
    <col min="3814" max="3819" width="15.5703125" style="1" customWidth="1"/>
    <col min="3820" max="4067" width="9.140625" style="1"/>
    <col min="4068" max="4068" width="10.5703125" style="1" customWidth="1"/>
    <col min="4069" max="4069" width="58.42578125" style="1" customWidth="1"/>
    <col min="4070" max="4075" width="15.5703125" style="1" customWidth="1"/>
    <col min="4076" max="4323" width="9.140625" style="1"/>
    <col min="4324" max="4324" width="10.5703125" style="1" customWidth="1"/>
    <col min="4325" max="4325" width="58.42578125" style="1" customWidth="1"/>
    <col min="4326" max="4331" width="15.5703125" style="1" customWidth="1"/>
    <col min="4332" max="4579" width="9.140625" style="1"/>
    <col min="4580" max="4580" width="10.5703125" style="1" customWidth="1"/>
    <col min="4581" max="4581" width="58.42578125" style="1" customWidth="1"/>
    <col min="4582" max="4587" width="15.5703125" style="1" customWidth="1"/>
    <col min="4588" max="4835" width="9.140625" style="1"/>
    <col min="4836" max="4836" width="10.5703125" style="1" customWidth="1"/>
    <col min="4837" max="4837" width="58.42578125" style="1" customWidth="1"/>
    <col min="4838" max="4843" width="15.5703125" style="1" customWidth="1"/>
    <col min="4844" max="5091" width="9.140625" style="1"/>
    <col min="5092" max="5092" width="10.5703125" style="1" customWidth="1"/>
    <col min="5093" max="5093" width="58.42578125" style="1" customWidth="1"/>
    <col min="5094" max="5099" width="15.5703125" style="1" customWidth="1"/>
    <col min="5100" max="5347" width="9.140625" style="1"/>
    <col min="5348" max="5348" width="10.5703125" style="1" customWidth="1"/>
    <col min="5349" max="5349" width="58.42578125" style="1" customWidth="1"/>
    <col min="5350" max="5355" width="15.5703125" style="1" customWidth="1"/>
    <col min="5356" max="5603" width="9.140625" style="1"/>
    <col min="5604" max="5604" width="10.5703125" style="1" customWidth="1"/>
    <col min="5605" max="5605" width="58.42578125" style="1" customWidth="1"/>
    <col min="5606" max="5611" width="15.5703125" style="1" customWidth="1"/>
    <col min="5612" max="5859" width="9.140625" style="1"/>
    <col min="5860" max="5860" width="10.5703125" style="1" customWidth="1"/>
    <col min="5861" max="5861" width="58.42578125" style="1" customWidth="1"/>
    <col min="5862" max="5867" width="15.5703125" style="1" customWidth="1"/>
    <col min="5868" max="6115" width="9.140625" style="1"/>
    <col min="6116" max="6116" width="10.5703125" style="1" customWidth="1"/>
    <col min="6117" max="6117" width="58.42578125" style="1" customWidth="1"/>
    <col min="6118" max="6123" width="15.5703125" style="1" customWidth="1"/>
    <col min="6124" max="6371" width="9.140625" style="1"/>
    <col min="6372" max="6372" width="10.5703125" style="1" customWidth="1"/>
    <col min="6373" max="6373" width="58.42578125" style="1" customWidth="1"/>
    <col min="6374" max="6379" width="15.5703125" style="1" customWidth="1"/>
    <col min="6380" max="6627" width="9.140625" style="1"/>
    <col min="6628" max="6628" width="10.5703125" style="1" customWidth="1"/>
    <col min="6629" max="6629" width="58.42578125" style="1" customWidth="1"/>
    <col min="6630" max="6635" width="15.5703125" style="1" customWidth="1"/>
    <col min="6636" max="6883" width="9.140625" style="1"/>
    <col min="6884" max="6884" width="10.5703125" style="1" customWidth="1"/>
    <col min="6885" max="6885" width="58.42578125" style="1" customWidth="1"/>
    <col min="6886" max="6891" width="15.5703125" style="1" customWidth="1"/>
    <col min="6892" max="7139" width="9.140625" style="1"/>
    <col min="7140" max="7140" width="10.5703125" style="1" customWidth="1"/>
    <col min="7141" max="7141" width="58.42578125" style="1" customWidth="1"/>
    <col min="7142" max="7147" width="15.5703125" style="1" customWidth="1"/>
    <col min="7148" max="7395" width="9.140625" style="1"/>
    <col min="7396" max="7396" width="10.5703125" style="1" customWidth="1"/>
    <col min="7397" max="7397" width="58.42578125" style="1" customWidth="1"/>
    <col min="7398" max="7403" width="15.5703125" style="1" customWidth="1"/>
    <col min="7404" max="7651" width="9.140625" style="1"/>
    <col min="7652" max="7652" width="10.5703125" style="1" customWidth="1"/>
    <col min="7653" max="7653" width="58.42578125" style="1" customWidth="1"/>
    <col min="7654" max="7659" width="15.5703125" style="1" customWidth="1"/>
    <col min="7660" max="7907" width="9.140625" style="1"/>
    <col min="7908" max="7908" width="10.5703125" style="1" customWidth="1"/>
    <col min="7909" max="7909" width="58.42578125" style="1" customWidth="1"/>
    <col min="7910" max="7915" width="15.5703125" style="1" customWidth="1"/>
    <col min="7916" max="8163" width="9.140625" style="1"/>
    <col min="8164" max="8164" width="10.5703125" style="1" customWidth="1"/>
    <col min="8165" max="8165" width="58.42578125" style="1" customWidth="1"/>
    <col min="8166" max="8171" width="15.5703125" style="1" customWidth="1"/>
    <col min="8172" max="8419" width="9.140625" style="1"/>
    <col min="8420" max="8420" width="10.5703125" style="1" customWidth="1"/>
    <col min="8421" max="8421" width="58.42578125" style="1" customWidth="1"/>
    <col min="8422" max="8427" width="15.5703125" style="1" customWidth="1"/>
    <col min="8428" max="8675" width="9.140625" style="1"/>
    <col min="8676" max="8676" width="10.5703125" style="1" customWidth="1"/>
    <col min="8677" max="8677" width="58.42578125" style="1" customWidth="1"/>
    <col min="8678" max="8683" width="15.5703125" style="1" customWidth="1"/>
    <col min="8684" max="8931" width="9.140625" style="1"/>
    <col min="8932" max="8932" width="10.5703125" style="1" customWidth="1"/>
    <col min="8933" max="8933" width="58.42578125" style="1" customWidth="1"/>
    <col min="8934" max="8939" width="15.5703125" style="1" customWidth="1"/>
    <col min="8940" max="9187" width="9.140625" style="1"/>
    <col min="9188" max="9188" width="10.5703125" style="1" customWidth="1"/>
    <col min="9189" max="9189" width="58.42578125" style="1" customWidth="1"/>
    <col min="9190" max="9195" width="15.5703125" style="1" customWidth="1"/>
    <col min="9196" max="9443" width="9.140625" style="1"/>
    <col min="9444" max="9444" width="10.5703125" style="1" customWidth="1"/>
    <col min="9445" max="9445" width="58.42578125" style="1" customWidth="1"/>
    <col min="9446" max="9451" width="15.5703125" style="1" customWidth="1"/>
    <col min="9452" max="9699" width="9.140625" style="1"/>
    <col min="9700" max="9700" width="10.5703125" style="1" customWidth="1"/>
    <col min="9701" max="9701" width="58.42578125" style="1" customWidth="1"/>
    <col min="9702" max="9707" width="15.5703125" style="1" customWidth="1"/>
    <col min="9708" max="9955" width="9.140625" style="1"/>
    <col min="9956" max="9956" width="10.5703125" style="1" customWidth="1"/>
    <col min="9957" max="9957" width="58.42578125" style="1" customWidth="1"/>
    <col min="9958" max="9963" width="15.5703125" style="1" customWidth="1"/>
    <col min="9964" max="10211" width="9.140625" style="1"/>
    <col min="10212" max="10212" width="10.5703125" style="1" customWidth="1"/>
    <col min="10213" max="10213" width="58.42578125" style="1" customWidth="1"/>
    <col min="10214" max="10219" width="15.5703125" style="1" customWidth="1"/>
    <col min="10220" max="10467" width="9.140625" style="1"/>
    <col min="10468" max="10468" width="10.5703125" style="1" customWidth="1"/>
    <col min="10469" max="10469" width="58.42578125" style="1" customWidth="1"/>
    <col min="10470" max="10475" width="15.5703125" style="1" customWidth="1"/>
    <col min="10476" max="10723" width="9.140625" style="1"/>
    <col min="10724" max="10724" width="10.5703125" style="1" customWidth="1"/>
    <col min="10725" max="10725" width="58.42578125" style="1" customWidth="1"/>
    <col min="10726" max="10731" width="15.5703125" style="1" customWidth="1"/>
    <col min="10732" max="10979" width="9.140625" style="1"/>
    <col min="10980" max="10980" width="10.5703125" style="1" customWidth="1"/>
    <col min="10981" max="10981" width="58.42578125" style="1" customWidth="1"/>
    <col min="10982" max="10987" width="15.5703125" style="1" customWidth="1"/>
    <col min="10988" max="11235" width="9.140625" style="1"/>
    <col min="11236" max="11236" width="10.5703125" style="1" customWidth="1"/>
    <col min="11237" max="11237" width="58.42578125" style="1" customWidth="1"/>
    <col min="11238" max="11243" width="15.5703125" style="1" customWidth="1"/>
    <col min="11244" max="11491" width="9.140625" style="1"/>
    <col min="11492" max="11492" width="10.5703125" style="1" customWidth="1"/>
    <col min="11493" max="11493" width="58.42578125" style="1" customWidth="1"/>
    <col min="11494" max="11499" width="15.5703125" style="1" customWidth="1"/>
    <col min="11500" max="11747" width="9.140625" style="1"/>
    <col min="11748" max="11748" width="10.5703125" style="1" customWidth="1"/>
    <col min="11749" max="11749" width="58.42578125" style="1" customWidth="1"/>
    <col min="11750" max="11755" width="15.5703125" style="1" customWidth="1"/>
    <col min="11756" max="12003" width="9.140625" style="1"/>
    <col min="12004" max="12004" width="10.5703125" style="1" customWidth="1"/>
    <col min="12005" max="12005" width="58.42578125" style="1" customWidth="1"/>
    <col min="12006" max="12011" width="15.5703125" style="1" customWidth="1"/>
    <col min="12012" max="12259" width="9.140625" style="1"/>
    <col min="12260" max="12260" width="10.5703125" style="1" customWidth="1"/>
    <col min="12261" max="12261" width="58.42578125" style="1" customWidth="1"/>
    <col min="12262" max="12267" width="15.5703125" style="1" customWidth="1"/>
    <col min="12268" max="12515" width="9.140625" style="1"/>
    <col min="12516" max="12516" width="10.5703125" style="1" customWidth="1"/>
    <col min="12517" max="12517" width="58.42578125" style="1" customWidth="1"/>
    <col min="12518" max="12523" width="15.5703125" style="1" customWidth="1"/>
    <col min="12524" max="12771" width="9.140625" style="1"/>
    <col min="12772" max="12772" width="10.5703125" style="1" customWidth="1"/>
    <col min="12773" max="12773" width="58.42578125" style="1" customWidth="1"/>
    <col min="12774" max="12779" width="15.5703125" style="1" customWidth="1"/>
    <col min="12780" max="13027" width="9.140625" style="1"/>
    <col min="13028" max="13028" width="10.5703125" style="1" customWidth="1"/>
    <col min="13029" max="13029" width="58.42578125" style="1" customWidth="1"/>
    <col min="13030" max="13035" width="15.5703125" style="1" customWidth="1"/>
    <col min="13036" max="13283" width="9.140625" style="1"/>
    <col min="13284" max="13284" width="10.5703125" style="1" customWidth="1"/>
    <col min="13285" max="13285" width="58.42578125" style="1" customWidth="1"/>
    <col min="13286" max="13291" width="15.5703125" style="1" customWidth="1"/>
    <col min="13292" max="13539" width="9.140625" style="1"/>
    <col min="13540" max="13540" width="10.5703125" style="1" customWidth="1"/>
    <col min="13541" max="13541" width="58.42578125" style="1" customWidth="1"/>
    <col min="13542" max="13547" width="15.5703125" style="1" customWidth="1"/>
    <col min="13548" max="13795" width="9.140625" style="1"/>
    <col min="13796" max="13796" width="10.5703125" style="1" customWidth="1"/>
    <col min="13797" max="13797" width="58.42578125" style="1" customWidth="1"/>
    <col min="13798" max="13803" width="15.5703125" style="1" customWidth="1"/>
    <col min="13804" max="14051" width="9.140625" style="1"/>
    <col min="14052" max="14052" width="10.5703125" style="1" customWidth="1"/>
    <col min="14053" max="14053" width="58.42578125" style="1" customWidth="1"/>
    <col min="14054" max="14059" width="15.5703125" style="1" customWidth="1"/>
    <col min="14060" max="14307" width="9.140625" style="1"/>
    <col min="14308" max="14308" width="10.5703125" style="1" customWidth="1"/>
    <col min="14309" max="14309" width="58.42578125" style="1" customWidth="1"/>
    <col min="14310" max="14315" width="15.5703125" style="1" customWidth="1"/>
    <col min="14316" max="14563" width="9.140625" style="1"/>
    <col min="14564" max="14564" width="10.5703125" style="1" customWidth="1"/>
    <col min="14565" max="14565" width="58.42578125" style="1" customWidth="1"/>
    <col min="14566" max="14571" width="15.5703125" style="1" customWidth="1"/>
    <col min="14572" max="14819" width="9.140625" style="1"/>
    <col min="14820" max="14820" width="10.5703125" style="1" customWidth="1"/>
    <col min="14821" max="14821" width="58.42578125" style="1" customWidth="1"/>
    <col min="14822" max="14827" width="15.5703125" style="1" customWidth="1"/>
    <col min="14828" max="15075" width="9.140625" style="1"/>
    <col min="15076" max="15076" width="10.5703125" style="1" customWidth="1"/>
    <col min="15077" max="15077" width="58.42578125" style="1" customWidth="1"/>
    <col min="15078" max="15083" width="15.5703125" style="1" customWidth="1"/>
    <col min="15084" max="15331" width="9.140625" style="1"/>
    <col min="15332" max="15332" width="10.5703125" style="1" customWidth="1"/>
    <col min="15333" max="15333" width="58.42578125" style="1" customWidth="1"/>
    <col min="15334" max="15339" width="15.5703125" style="1" customWidth="1"/>
    <col min="15340" max="15587" width="9.140625" style="1"/>
    <col min="15588" max="15588" width="10.5703125" style="1" customWidth="1"/>
    <col min="15589" max="15589" width="58.42578125" style="1" customWidth="1"/>
    <col min="15590" max="15595" width="15.5703125" style="1" customWidth="1"/>
    <col min="15596" max="15843" width="9.140625" style="1"/>
    <col min="15844" max="15844" width="10.5703125" style="1" customWidth="1"/>
    <col min="15845" max="15845" width="58.42578125" style="1" customWidth="1"/>
    <col min="15846" max="15851" width="15.5703125" style="1" customWidth="1"/>
    <col min="15852" max="16099" width="9.140625" style="1"/>
    <col min="16100" max="16100" width="10.5703125" style="1" customWidth="1"/>
    <col min="16101" max="16101" width="58.42578125" style="1" customWidth="1"/>
    <col min="16102" max="16107" width="15.5703125" style="1" customWidth="1"/>
    <col min="16108" max="16384" width="9.140625" style="1"/>
  </cols>
  <sheetData>
    <row r="1" spans="1:7" ht="45" customHeight="1" x14ac:dyDescent="0.25">
      <c r="A1" s="59" t="s">
        <v>189</v>
      </c>
      <c r="B1" s="60"/>
      <c r="C1" s="60"/>
      <c r="D1" s="60"/>
      <c r="E1" s="60"/>
      <c r="F1" s="60"/>
      <c r="G1" s="61"/>
    </row>
    <row r="2" spans="1:7" ht="80.099999999999994" customHeight="1" x14ac:dyDescent="0.25">
      <c r="A2" s="2" t="s">
        <v>0</v>
      </c>
      <c r="B2" s="2" t="s">
        <v>1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ht="9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7</v>
      </c>
    </row>
    <row r="4" spans="1:7" ht="20.100000000000001" customHeight="1" x14ac:dyDescent="0.25">
      <c r="A4" s="62" t="s">
        <v>82</v>
      </c>
      <c r="B4" s="62"/>
      <c r="C4" s="6">
        <f>C5</f>
        <v>1357930.5299999998</v>
      </c>
      <c r="D4" s="6">
        <f>D5</f>
        <v>1751410.13</v>
      </c>
      <c r="E4" s="6">
        <f t="shared" ref="E4" si="0">E5</f>
        <v>1627729.3200000003</v>
      </c>
      <c r="F4" s="6">
        <f>(E4/C4)*100</f>
        <v>119.868379422915</v>
      </c>
      <c r="G4" s="6">
        <f>(E4/D4)*100</f>
        <v>92.938215448142941</v>
      </c>
    </row>
    <row r="5" spans="1:7" ht="20.100000000000001" customHeight="1" x14ac:dyDescent="0.25">
      <c r="A5" s="4">
        <v>6</v>
      </c>
      <c r="B5" s="5" t="s">
        <v>2</v>
      </c>
      <c r="C5" s="6">
        <f>C6+C15+C18+C21+C27</f>
        <v>1357930.5299999998</v>
      </c>
      <c r="D5" s="6">
        <f>D6+D15+D18+D21+D27+D31</f>
        <v>1751410.13</v>
      </c>
      <c r="E5" s="6">
        <f t="shared" ref="E5" si="1">E6+E15+E18+E21+E27</f>
        <v>1627729.3200000003</v>
      </c>
      <c r="F5" s="6">
        <f t="shared" ref="F5:F30" si="2">(E5/C5)*100</f>
        <v>119.868379422915</v>
      </c>
      <c r="G5" s="6">
        <f t="shared" ref="G5:G30" si="3">(E5/D5)*100</f>
        <v>92.938215448142941</v>
      </c>
    </row>
    <row r="6" spans="1:7" ht="20.100000000000001" customHeight="1" x14ac:dyDescent="0.25">
      <c r="A6" s="4">
        <v>63</v>
      </c>
      <c r="B6" s="7" t="s">
        <v>3</v>
      </c>
      <c r="C6" s="6">
        <f>C7+C10+C12</f>
        <v>1178964.95</v>
      </c>
      <c r="D6" s="6">
        <f>7443.31+1230860.04+204552.7+12500</f>
        <v>1455356.05</v>
      </c>
      <c r="E6" s="6">
        <f t="shared" ref="E6" si="4">E7+E10+E12</f>
        <v>1350133</v>
      </c>
      <c r="F6" s="6">
        <f t="shared" si="2"/>
        <v>114.51850201314298</v>
      </c>
      <c r="G6" s="6">
        <f t="shared" si="3"/>
        <v>92.769944509455257</v>
      </c>
    </row>
    <row r="7" spans="1:7" ht="30" x14ac:dyDescent="0.25">
      <c r="A7" s="4">
        <v>636</v>
      </c>
      <c r="B7" s="7" t="s">
        <v>4</v>
      </c>
      <c r="C7" s="6">
        <f>SUM(C8:C9)</f>
        <v>1129826.51</v>
      </c>
      <c r="D7" s="6"/>
      <c r="E7" s="6">
        <f t="shared" ref="E7" si="5">SUM(E8:E9)</f>
        <v>1342189.69</v>
      </c>
      <c r="F7" s="6">
        <f t="shared" si="2"/>
        <v>118.79608755153038</v>
      </c>
      <c r="G7" s="6" t="e">
        <f t="shared" si="3"/>
        <v>#DIV/0!</v>
      </c>
    </row>
    <row r="8" spans="1:7" ht="32.1" customHeight="1" x14ac:dyDescent="0.25">
      <c r="A8" s="5">
        <v>6361</v>
      </c>
      <c r="B8" s="7" t="s">
        <v>5</v>
      </c>
      <c r="C8" s="6">
        <v>1129153.5900000001</v>
      </c>
      <c r="D8" s="6"/>
      <c r="E8" s="6">
        <v>1342189.69</v>
      </c>
      <c r="F8" s="6">
        <f t="shared" si="2"/>
        <v>118.86688417649187</v>
      </c>
      <c r="G8" s="6" t="e">
        <f t="shared" si="3"/>
        <v>#DIV/0!</v>
      </c>
    </row>
    <row r="9" spans="1:7" ht="32.1" customHeight="1" x14ac:dyDescent="0.25">
      <c r="A9" s="7">
        <v>6362</v>
      </c>
      <c r="B9" s="7" t="s">
        <v>6</v>
      </c>
      <c r="C9" s="6">
        <v>672.92</v>
      </c>
      <c r="D9" s="6"/>
      <c r="E9" s="6">
        <v>0</v>
      </c>
      <c r="F9" s="6">
        <f t="shared" si="2"/>
        <v>0</v>
      </c>
      <c r="G9" s="6" t="e">
        <f t="shared" si="3"/>
        <v>#DIV/0!</v>
      </c>
    </row>
    <row r="10" spans="1:7" ht="20.100000000000001" customHeight="1" x14ac:dyDescent="0.25">
      <c r="A10" s="9">
        <v>638</v>
      </c>
      <c r="B10" s="7" t="s">
        <v>7</v>
      </c>
      <c r="C10" s="6">
        <f>C11</f>
        <v>476</v>
      </c>
      <c r="D10" s="6"/>
      <c r="E10" s="6">
        <f t="shared" ref="E10" si="6">E11</f>
        <v>3297.8</v>
      </c>
      <c r="F10" s="6">
        <f t="shared" si="2"/>
        <v>692.81512605042019</v>
      </c>
      <c r="G10" s="6" t="e">
        <f t="shared" si="3"/>
        <v>#DIV/0!</v>
      </c>
    </row>
    <row r="11" spans="1:7" ht="20.100000000000001" customHeight="1" x14ac:dyDescent="0.25">
      <c r="A11" s="7">
        <v>6381</v>
      </c>
      <c r="B11" s="7" t="s">
        <v>8</v>
      </c>
      <c r="C11" s="6">
        <v>476</v>
      </c>
      <c r="D11" s="6"/>
      <c r="E11" s="6">
        <v>3297.8</v>
      </c>
      <c r="F11" s="6">
        <f t="shared" si="2"/>
        <v>692.81512605042019</v>
      </c>
      <c r="G11" s="6" t="e">
        <f t="shared" si="3"/>
        <v>#DIV/0!</v>
      </c>
    </row>
    <row r="12" spans="1:7" ht="20.100000000000001" customHeight="1" x14ac:dyDescent="0.25">
      <c r="A12" s="4">
        <v>639</v>
      </c>
      <c r="B12" s="7" t="s">
        <v>9</v>
      </c>
      <c r="C12" s="6">
        <f>SUM(C13:C14)</f>
        <v>48662.44</v>
      </c>
      <c r="D12" s="6"/>
      <c r="E12" s="6">
        <f t="shared" ref="E12" si="7">SUM(E13:E14)</f>
        <v>4645.51</v>
      </c>
      <c r="F12" s="6">
        <f t="shared" si="2"/>
        <v>9.5463975912428563</v>
      </c>
      <c r="G12" s="6" t="e">
        <f t="shared" si="3"/>
        <v>#DIV/0!</v>
      </c>
    </row>
    <row r="13" spans="1:7" ht="20.100000000000001" customHeight="1" x14ac:dyDescent="0.25">
      <c r="A13" s="5">
        <v>6391</v>
      </c>
      <c r="B13" s="7" t="s">
        <v>10</v>
      </c>
      <c r="C13" s="6">
        <v>6885.69</v>
      </c>
      <c r="D13" s="6"/>
      <c r="E13" s="6">
        <v>0</v>
      </c>
      <c r="F13" s="6">
        <f t="shared" si="2"/>
        <v>0</v>
      </c>
      <c r="G13" s="6" t="e">
        <f t="shared" si="3"/>
        <v>#DIV/0!</v>
      </c>
    </row>
    <row r="14" spans="1:7" ht="32.1" customHeight="1" x14ac:dyDescent="0.25">
      <c r="A14" s="5">
        <v>6393</v>
      </c>
      <c r="B14" s="7" t="s">
        <v>11</v>
      </c>
      <c r="C14" s="6">
        <v>41776.75</v>
      </c>
      <c r="D14" s="6"/>
      <c r="E14" s="6">
        <v>4645.51</v>
      </c>
      <c r="F14" s="6">
        <f t="shared" si="2"/>
        <v>11.119845368536327</v>
      </c>
      <c r="G14" s="6" t="e">
        <f t="shared" si="3"/>
        <v>#DIV/0!</v>
      </c>
    </row>
    <row r="15" spans="1:7" ht="20.100000000000001" customHeight="1" x14ac:dyDescent="0.25">
      <c r="A15" s="4">
        <v>64</v>
      </c>
      <c r="B15" s="39" t="s">
        <v>12</v>
      </c>
      <c r="C15" s="6">
        <f>C16</f>
        <v>0.01</v>
      </c>
      <c r="D15" s="6">
        <v>0.5</v>
      </c>
      <c r="E15" s="6">
        <f t="shared" ref="E15:E16" si="8">E16</f>
        <v>793.86</v>
      </c>
      <c r="F15" s="6">
        <f t="shared" si="2"/>
        <v>7938600</v>
      </c>
      <c r="G15" s="6">
        <f t="shared" si="3"/>
        <v>158772</v>
      </c>
    </row>
    <row r="16" spans="1:7" ht="20.100000000000001" customHeight="1" x14ac:dyDescent="0.25">
      <c r="A16" s="4">
        <v>641</v>
      </c>
      <c r="B16" s="39" t="s">
        <v>13</v>
      </c>
      <c r="C16" s="6">
        <f>C17</f>
        <v>0.01</v>
      </c>
      <c r="D16" s="6"/>
      <c r="E16" s="6">
        <f t="shared" si="8"/>
        <v>793.86</v>
      </c>
      <c r="F16" s="6">
        <f t="shared" si="2"/>
        <v>7938600</v>
      </c>
      <c r="G16" s="6" t="e">
        <f t="shared" si="3"/>
        <v>#DIV/0!</v>
      </c>
    </row>
    <row r="17" spans="1:7" ht="20.100000000000001" customHeight="1" x14ac:dyDescent="0.25">
      <c r="A17" s="5">
        <v>6413</v>
      </c>
      <c r="B17" s="7" t="s">
        <v>14</v>
      </c>
      <c r="C17" s="6">
        <v>0.01</v>
      </c>
      <c r="D17" s="6"/>
      <c r="E17" s="6">
        <v>793.86</v>
      </c>
      <c r="F17" s="6">
        <f t="shared" si="2"/>
        <v>7938600</v>
      </c>
      <c r="G17" s="6" t="e">
        <f t="shared" si="3"/>
        <v>#DIV/0!</v>
      </c>
    </row>
    <row r="18" spans="1:7" ht="32.1" customHeight="1" x14ac:dyDescent="0.25">
      <c r="A18" s="4">
        <v>65</v>
      </c>
      <c r="B18" s="7" t="s">
        <v>15</v>
      </c>
      <c r="C18" s="6">
        <f>C19</f>
        <v>27424.13</v>
      </c>
      <c r="D18" s="6">
        <f>13000+34777.7+4500</f>
        <v>52277.7</v>
      </c>
      <c r="E18" s="6">
        <f>E19</f>
        <v>33592.870000000003</v>
      </c>
      <c r="F18" s="6">
        <f t="shared" si="2"/>
        <v>122.49384027861596</v>
      </c>
      <c r="G18" s="6">
        <f t="shared" si="3"/>
        <v>64.25850792976739</v>
      </c>
    </row>
    <row r="19" spans="1:7" ht="20.100000000000001" customHeight="1" x14ac:dyDescent="0.25">
      <c r="A19" s="4">
        <v>652</v>
      </c>
      <c r="B19" s="10" t="s">
        <v>16</v>
      </c>
      <c r="C19" s="6">
        <f>C20</f>
        <v>27424.13</v>
      </c>
      <c r="D19" s="6"/>
      <c r="E19" s="6">
        <f>E20</f>
        <v>33592.870000000003</v>
      </c>
      <c r="F19" s="6">
        <f t="shared" si="2"/>
        <v>122.49384027861596</v>
      </c>
      <c r="G19" s="6" t="e">
        <f t="shared" si="3"/>
        <v>#DIV/0!</v>
      </c>
    </row>
    <row r="20" spans="1:7" ht="20.100000000000001" customHeight="1" x14ac:dyDescent="0.25">
      <c r="A20" s="5">
        <v>6526</v>
      </c>
      <c r="B20" s="39" t="s">
        <v>17</v>
      </c>
      <c r="C20" s="6">
        <v>27424.13</v>
      </c>
      <c r="D20" s="6"/>
      <c r="E20" s="6">
        <v>33592.870000000003</v>
      </c>
      <c r="F20" s="6">
        <f t="shared" si="2"/>
        <v>122.49384027861596</v>
      </c>
      <c r="G20" s="6" t="e">
        <f t="shared" si="3"/>
        <v>#DIV/0!</v>
      </c>
    </row>
    <row r="21" spans="1:7" ht="32.1" customHeight="1" x14ac:dyDescent="0.25">
      <c r="A21" s="4">
        <v>66</v>
      </c>
      <c r="B21" s="7" t="s">
        <v>18</v>
      </c>
      <c r="C21" s="6">
        <f>C22+C25</f>
        <v>5016.41</v>
      </c>
      <c r="D21" s="6">
        <f>250+7600+525+50+5850+8125-5000</f>
        <v>17400</v>
      </c>
      <c r="E21" s="6">
        <f t="shared" ref="E21" si="9">E22+E25</f>
        <v>5317.79</v>
      </c>
      <c r="F21" s="6">
        <f t="shared" si="2"/>
        <v>106.00788213084655</v>
      </c>
      <c r="G21" s="6">
        <f t="shared" si="3"/>
        <v>30.562011494252872</v>
      </c>
    </row>
    <row r="22" spans="1:7" ht="20.100000000000001" customHeight="1" x14ac:dyDescent="0.25">
      <c r="A22" s="4">
        <v>661</v>
      </c>
      <c r="B22" s="7" t="s">
        <v>19</v>
      </c>
      <c r="C22" s="6">
        <f>SUM(C23:C24)</f>
        <v>4581.41</v>
      </c>
      <c r="D22" s="6"/>
      <c r="E22" s="6">
        <f t="shared" ref="E22" si="10">SUM(E23:E24)</f>
        <v>5067.79</v>
      </c>
      <c r="F22" s="6">
        <f t="shared" si="2"/>
        <v>110.61638229278759</v>
      </c>
      <c r="G22" s="6" t="e">
        <f t="shared" si="3"/>
        <v>#DIV/0!</v>
      </c>
    </row>
    <row r="23" spans="1:7" ht="20.100000000000001" customHeight="1" x14ac:dyDescent="0.25">
      <c r="A23" s="5">
        <v>6614</v>
      </c>
      <c r="B23" s="10" t="s">
        <v>20</v>
      </c>
      <c r="C23" s="6">
        <v>341</v>
      </c>
      <c r="D23" s="6"/>
      <c r="E23" s="6">
        <v>0</v>
      </c>
      <c r="F23" s="6">
        <f t="shared" si="2"/>
        <v>0</v>
      </c>
      <c r="G23" s="6" t="e">
        <f t="shared" si="3"/>
        <v>#DIV/0!</v>
      </c>
    </row>
    <row r="24" spans="1:7" ht="20.100000000000001" customHeight="1" x14ac:dyDescent="0.25">
      <c r="A24" s="5">
        <v>6615</v>
      </c>
      <c r="B24" s="10" t="s">
        <v>21</v>
      </c>
      <c r="C24" s="6">
        <v>4240.41</v>
      </c>
      <c r="D24" s="6"/>
      <c r="E24" s="6">
        <v>5067.79</v>
      </c>
      <c r="F24" s="6">
        <f t="shared" si="2"/>
        <v>119.51179249176379</v>
      </c>
      <c r="G24" s="6" t="e">
        <f t="shared" si="3"/>
        <v>#DIV/0!</v>
      </c>
    </row>
    <row r="25" spans="1:7" ht="20.100000000000001" customHeight="1" x14ac:dyDescent="0.25">
      <c r="A25" s="4">
        <v>663</v>
      </c>
      <c r="B25" s="7" t="s">
        <v>22</v>
      </c>
      <c r="C25" s="6">
        <f>C26</f>
        <v>435</v>
      </c>
      <c r="D25" s="6"/>
      <c r="E25" s="6">
        <f>E26</f>
        <v>250</v>
      </c>
      <c r="F25" s="6">
        <f t="shared" si="2"/>
        <v>57.47126436781609</v>
      </c>
      <c r="G25" s="6" t="e">
        <f t="shared" si="3"/>
        <v>#DIV/0!</v>
      </c>
    </row>
    <row r="26" spans="1:7" ht="20.100000000000001" customHeight="1" x14ac:dyDescent="0.25">
      <c r="A26" s="11">
        <v>6631</v>
      </c>
      <c r="B26" s="10" t="s">
        <v>23</v>
      </c>
      <c r="C26" s="6">
        <v>435</v>
      </c>
      <c r="D26" s="6"/>
      <c r="E26" s="6">
        <v>250</v>
      </c>
      <c r="F26" s="6">
        <f t="shared" si="2"/>
        <v>57.47126436781609</v>
      </c>
      <c r="G26" s="6" t="e">
        <f t="shared" si="3"/>
        <v>#DIV/0!</v>
      </c>
    </row>
    <row r="27" spans="1:7" ht="30" x14ac:dyDescent="0.25">
      <c r="A27" s="4">
        <v>67</v>
      </c>
      <c r="B27" s="7" t="s">
        <v>24</v>
      </c>
      <c r="C27" s="6">
        <f>C28</f>
        <v>146525.03</v>
      </c>
      <c r="D27" s="6">
        <f>370.59+2652+57650+92863.56+17450+4148.73+45899+342</f>
        <v>221375.88</v>
      </c>
      <c r="E27" s="6">
        <f t="shared" ref="E27" si="11">E28</f>
        <v>237891.8</v>
      </c>
      <c r="F27" s="6">
        <f t="shared" si="2"/>
        <v>162.35574222370062</v>
      </c>
      <c r="G27" s="6">
        <f t="shared" si="3"/>
        <v>107.46057790939103</v>
      </c>
    </row>
    <row r="28" spans="1:7" ht="32.1" customHeight="1" x14ac:dyDescent="0.25">
      <c r="A28" s="4">
        <v>671</v>
      </c>
      <c r="B28" s="7" t="s">
        <v>25</v>
      </c>
      <c r="C28" s="6">
        <f>SUM(C29:C30)</f>
        <v>146525.03</v>
      </c>
      <c r="D28" s="6"/>
      <c r="E28" s="6">
        <f>SUM(E29:E30)</f>
        <v>237891.8</v>
      </c>
      <c r="F28" s="6">
        <f t="shared" si="2"/>
        <v>162.35574222370062</v>
      </c>
      <c r="G28" s="6" t="e">
        <f t="shared" si="3"/>
        <v>#DIV/0!</v>
      </c>
    </row>
    <row r="29" spans="1:7" ht="20.100000000000001" customHeight="1" x14ac:dyDescent="0.25">
      <c r="A29" s="7">
        <v>6711</v>
      </c>
      <c r="B29" s="7" t="s">
        <v>26</v>
      </c>
      <c r="C29" s="6">
        <v>146525.03</v>
      </c>
      <c r="D29" s="6"/>
      <c r="E29" s="6">
        <v>237821.8</v>
      </c>
      <c r="F29" s="6">
        <f t="shared" si="2"/>
        <v>162.30796881597635</v>
      </c>
      <c r="G29" s="6" t="e">
        <f t="shared" si="3"/>
        <v>#DIV/0!</v>
      </c>
    </row>
    <row r="30" spans="1:7" ht="32.1" customHeight="1" x14ac:dyDescent="0.25">
      <c r="A30" s="5">
        <v>6712</v>
      </c>
      <c r="B30" s="7" t="s">
        <v>27</v>
      </c>
      <c r="C30" s="6">
        <v>0</v>
      </c>
      <c r="D30" s="6"/>
      <c r="E30" s="6">
        <v>70</v>
      </c>
      <c r="F30" s="6" t="e">
        <f t="shared" si="2"/>
        <v>#DIV/0!</v>
      </c>
      <c r="G30" s="6" t="e">
        <f t="shared" si="3"/>
        <v>#DIV/0!</v>
      </c>
    </row>
    <row r="31" spans="1:7" x14ac:dyDescent="0.25">
      <c r="A31" s="4">
        <v>68</v>
      </c>
      <c r="B31" s="7" t="s">
        <v>176</v>
      </c>
      <c r="C31" s="6">
        <f>C32</f>
        <v>0</v>
      </c>
      <c r="D31" s="6">
        <f>5000</f>
        <v>5000</v>
      </c>
      <c r="E31" s="6">
        <f>E32</f>
        <v>0</v>
      </c>
      <c r="F31" s="6" t="e">
        <f>(E31/C31)*100</f>
        <v>#DIV/0!</v>
      </c>
      <c r="G31" s="6">
        <f t="shared" ref="G31:G33" si="12">(E31/D31)*100</f>
        <v>0</v>
      </c>
    </row>
    <row r="32" spans="1:7" ht="20.100000000000001" customHeight="1" x14ac:dyDescent="0.25">
      <c r="A32" s="7">
        <v>683</v>
      </c>
      <c r="B32" s="7" t="s">
        <v>177</v>
      </c>
      <c r="C32" s="6">
        <f>C33</f>
        <v>0</v>
      </c>
      <c r="D32" s="6"/>
      <c r="E32" s="6">
        <f>E33</f>
        <v>0</v>
      </c>
      <c r="F32" s="6" t="e">
        <f t="shared" ref="F32:F33" si="13">(E32/C32)*100</f>
        <v>#DIV/0!</v>
      </c>
      <c r="G32" s="6" t="e">
        <f t="shared" si="12"/>
        <v>#DIV/0!</v>
      </c>
    </row>
    <row r="33" spans="1:7" x14ac:dyDescent="0.25">
      <c r="A33" s="5">
        <v>6831</v>
      </c>
      <c r="B33" s="7" t="s">
        <v>177</v>
      </c>
      <c r="C33" s="6">
        <v>0</v>
      </c>
      <c r="D33" s="6"/>
      <c r="E33" s="6">
        <v>0</v>
      </c>
      <c r="F33" s="6" t="e">
        <f t="shared" si="13"/>
        <v>#DIV/0!</v>
      </c>
      <c r="G33" s="6" t="e">
        <f t="shared" si="12"/>
        <v>#DIV/0!</v>
      </c>
    </row>
    <row r="34" spans="1:7" ht="15" customHeight="1" x14ac:dyDescent="0.25"/>
    <row r="35" spans="1:7" ht="45" customHeight="1" x14ac:dyDescent="0.25">
      <c r="A35" s="59" t="s">
        <v>190</v>
      </c>
      <c r="B35" s="60"/>
      <c r="C35" s="60"/>
      <c r="D35" s="60"/>
      <c r="E35" s="60"/>
      <c r="F35" s="60"/>
      <c r="G35" s="61"/>
    </row>
    <row r="36" spans="1:7" ht="80.099999999999994" customHeight="1" x14ac:dyDescent="0.25">
      <c r="A36" s="2" t="s">
        <v>0</v>
      </c>
      <c r="B36" s="2" t="s">
        <v>1</v>
      </c>
      <c r="C36" s="2" t="s">
        <v>169</v>
      </c>
      <c r="D36" s="2" t="s">
        <v>170</v>
      </c>
      <c r="E36" s="2" t="s">
        <v>171</v>
      </c>
      <c r="F36" s="2" t="s">
        <v>172</v>
      </c>
      <c r="G36" s="2" t="s">
        <v>173</v>
      </c>
    </row>
    <row r="37" spans="1:7" ht="9" customHeight="1" x14ac:dyDescent="0.25">
      <c r="A37" s="3">
        <v>1</v>
      </c>
      <c r="B37" s="3">
        <v>2</v>
      </c>
      <c r="C37" s="3">
        <v>3</v>
      </c>
      <c r="D37" s="3">
        <v>4</v>
      </c>
      <c r="E37" s="3">
        <v>6</v>
      </c>
      <c r="F37" s="3">
        <v>7</v>
      </c>
      <c r="G37" s="3">
        <v>7</v>
      </c>
    </row>
    <row r="38" spans="1:7" ht="20.100000000000001" customHeight="1" x14ac:dyDescent="0.25">
      <c r="A38" s="62" t="s">
        <v>28</v>
      </c>
      <c r="B38" s="62"/>
      <c r="C38" s="6">
        <f>C39+C88</f>
        <v>1366546.84</v>
      </c>
      <c r="D38" s="6">
        <f>D39+D88</f>
        <v>1776597.74</v>
      </c>
      <c r="E38" s="6">
        <f>E39+E88</f>
        <v>1619701.66</v>
      </c>
      <c r="F38" s="6">
        <f>(E38/C38)*100</f>
        <v>118.52514766343462</v>
      </c>
      <c r="G38" s="6">
        <f>(E38/D38)*100</f>
        <v>91.16873355923552</v>
      </c>
    </row>
    <row r="39" spans="1:7" ht="20.100000000000001" customHeight="1" x14ac:dyDescent="0.25">
      <c r="A39" s="13">
        <v>3</v>
      </c>
      <c r="B39" s="16" t="s">
        <v>81</v>
      </c>
      <c r="C39" s="6">
        <f>C40+C50+C81+C85</f>
        <v>1359014.3900000001</v>
      </c>
      <c r="D39" s="6">
        <f>D40+D50+D81+D85</f>
        <v>1742420.29</v>
      </c>
      <c r="E39" s="6">
        <f>E40+E50+E81+E85</f>
        <v>1616499.21</v>
      </c>
      <c r="F39" s="6">
        <f t="shared" ref="F39:F95" si="14">(E39/C39)*100</f>
        <v>118.94643808738476</v>
      </c>
      <c r="G39" s="6">
        <f t="shared" ref="G39:G95" si="15">(E39/D39)*100</f>
        <v>92.773208581036442</v>
      </c>
    </row>
    <row r="40" spans="1:7" ht="20.100000000000001" customHeight="1" x14ac:dyDescent="0.25">
      <c r="A40" s="4">
        <v>31</v>
      </c>
      <c r="B40" s="5" t="s">
        <v>29</v>
      </c>
      <c r="C40" s="6">
        <f>C41+C45+C47</f>
        <v>1103483.3</v>
      </c>
      <c r="D40" s="6">
        <f>1706.76+13000+1230860.04+250+57350+87148.24+17400</f>
        <v>1407715.04</v>
      </c>
      <c r="E40" s="6">
        <f t="shared" ref="E40" si="16">E41+E45+E47</f>
        <v>1385687.45</v>
      </c>
      <c r="F40" s="6">
        <f t="shared" si="14"/>
        <v>125.57393936093095</v>
      </c>
      <c r="G40" s="6">
        <f t="shared" si="15"/>
        <v>98.435223793588221</v>
      </c>
    </row>
    <row r="41" spans="1:7" ht="20.100000000000001" customHeight="1" x14ac:dyDescent="0.25">
      <c r="A41" s="4">
        <v>311</v>
      </c>
      <c r="B41" s="5" t="s">
        <v>30</v>
      </c>
      <c r="C41" s="6">
        <f>SUM(C42:C44)</f>
        <v>921057.39</v>
      </c>
      <c r="D41" s="6"/>
      <c r="E41" s="6">
        <f t="shared" ref="E41" si="17">SUM(E42:E44)</f>
        <v>1145295.2899999998</v>
      </c>
      <c r="F41" s="6">
        <f t="shared" si="14"/>
        <v>124.34570336599762</v>
      </c>
      <c r="G41" s="6" t="e">
        <f t="shared" si="15"/>
        <v>#DIV/0!</v>
      </c>
    </row>
    <row r="42" spans="1:7" ht="20.100000000000001" customHeight="1" x14ac:dyDescent="0.25">
      <c r="A42" s="5">
        <v>3111</v>
      </c>
      <c r="B42" s="5" t="s">
        <v>31</v>
      </c>
      <c r="C42" s="6">
        <v>914024.53</v>
      </c>
      <c r="D42" s="6"/>
      <c r="E42" s="6">
        <v>1133823.17</v>
      </c>
      <c r="F42" s="6">
        <f t="shared" si="14"/>
        <v>124.04734586280742</v>
      </c>
      <c r="G42" s="6" t="e">
        <f t="shared" si="15"/>
        <v>#DIV/0!</v>
      </c>
    </row>
    <row r="43" spans="1:7" ht="20.100000000000001" customHeight="1" x14ac:dyDescent="0.25">
      <c r="A43" s="5">
        <v>3113</v>
      </c>
      <c r="B43" s="5" t="s">
        <v>32</v>
      </c>
      <c r="C43" s="6">
        <v>1010.64</v>
      </c>
      <c r="D43" s="6"/>
      <c r="E43" s="6">
        <v>1663.42</v>
      </c>
      <c r="F43" s="6">
        <f t="shared" si="14"/>
        <v>164.59075437346632</v>
      </c>
      <c r="G43" s="6" t="e">
        <f t="shared" si="15"/>
        <v>#DIV/0!</v>
      </c>
    </row>
    <row r="44" spans="1:7" ht="20.100000000000001" customHeight="1" x14ac:dyDescent="0.25">
      <c r="A44" s="5">
        <v>3114</v>
      </c>
      <c r="B44" s="5" t="s">
        <v>33</v>
      </c>
      <c r="C44" s="6">
        <v>6022.22</v>
      </c>
      <c r="D44" s="6"/>
      <c r="E44" s="6">
        <v>9808.7000000000007</v>
      </c>
      <c r="F44" s="6">
        <f t="shared" si="14"/>
        <v>162.87515235245476</v>
      </c>
      <c r="G44" s="6" t="e">
        <f t="shared" si="15"/>
        <v>#DIV/0!</v>
      </c>
    </row>
    <row r="45" spans="1:7" ht="20.100000000000001" customHeight="1" x14ac:dyDescent="0.25">
      <c r="A45" s="4">
        <v>312</v>
      </c>
      <c r="B45" s="5" t="s">
        <v>34</v>
      </c>
      <c r="C45" s="6">
        <f>C46</f>
        <v>30284.51</v>
      </c>
      <c r="D45" s="6"/>
      <c r="E45" s="6">
        <f t="shared" ref="E45" si="18">E46</f>
        <v>51418.57</v>
      </c>
      <c r="F45" s="6">
        <f t="shared" si="14"/>
        <v>169.78504852810894</v>
      </c>
      <c r="G45" s="6" t="e">
        <f t="shared" si="15"/>
        <v>#DIV/0!</v>
      </c>
    </row>
    <row r="46" spans="1:7" ht="20.100000000000001" customHeight="1" x14ac:dyDescent="0.25">
      <c r="A46" s="5">
        <v>3121</v>
      </c>
      <c r="B46" s="5" t="s">
        <v>34</v>
      </c>
      <c r="C46" s="6">
        <v>30284.51</v>
      </c>
      <c r="D46" s="6"/>
      <c r="E46" s="6">
        <v>51418.57</v>
      </c>
      <c r="F46" s="6">
        <f t="shared" si="14"/>
        <v>169.78504852810894</v>
      </c>
      <c r="G46" s="6" t="e">
        <f t="shared" si="15"/>
        <v>#DIV/0!</v>
      </c>
    </row>
    <row r="47" spans="1:7" ht="20.100000000000001" customHeight="1" x14ac:dyDescent="0.25">
      <c r="A47" s="4">
        <v>313</v>
      </c>
      <c r="B47" s="5" t="s">
        <v>35</v>
      </c>
      <c r="C47" s="6">
        <f>SUM(C48:C49)</f>
        <v>152141.4</v>
      </c>
      <c r="D47" s="6"/>
      <c r="E47" s="6">
        <f>SUM(E48:E49)</f>
        <v>188973.59</v>
      </c>
      <c r="F47" s="6">
        <f t="shared" si="14"/>
        <v>124.20918303630701</v>
      </c>
      <c r="G47" s="6" t="e">
        <f t="shared" si="15"/>
        <v>#DIV/0!</v>
      </c>
    </row>
    <row r="48" spans="1:7" ht="20.100000000000001" customHeight="1" x14ac:dyDescent="0.25">
      <c r="A48" s="5">
        <v>3132</v>
      </c>
      <c r="B48" s="7" t="s">
        <v>36</v>
      </c>
      <c r="C48" s="6">
        <v>151736.79</v>
      </c>
      <c r="D48" s="6"/>
      <c r="E48" s="6">
        <v>188973.59</v>
      </c>
      <c r="F48" s="6">
        <f t="shared" si="14"/>
        <v>124.54038997398061</v>
      </c>
      <c r="G48" s="6" t="e">
        <f t="shared" si="15"/>
        <v>#DIV/0!</v>
      </c>
    </row>
    <row r="49" spans="1:7" ht="20.100000000000001" customHeight="1" x14ac:dyDescent="0.25">
      <c r="A49" s="5">
        <v>3133</v>
      </c>
      <c r="B49" s="7" t="s">
        <v>111</v>
      </c>
      <c r="C49" s="6">
        <v>404.61</v>
      </c>
      <c r="D49" s="6"/>
      <c r="E49" s="6">
        <v>0</v>
      </c>
      <c r="F49" s="6">
        <f t="shared" si="14"/>
        <v>0</v>
      </c>
      <c r="G49" s="6" t="e">
        <f t="shared" si="15"/>
        <v>#DIV/0!</v>
      </c>
    </row>
    <row r="50" spans="1:7" ht="20.100000000000001" customHeight="1" x14ac:dyDescent="0.25">
      <c r="A50" s="4">
        <v>32</v>
      </c>
      <c r="B50" s="5" t="s">
        <v>37</v>
      </c>
      <c r="C50" s="6">
        <f>C51+C56+C63+C72+C74</f>
        <v>243989.72</v>
      </c>
      <c r="D50" s="6">
        <f>8480.94+15065.55+4570.67+45.14+2582+7600+34777.7+174552.7+525+300+5715.32+50+4148.73+45899</f>
        <v>304312.75</v>
      </c>
      <c r="E50" s="6">
        <f>E51+E56+E63+E72+E74</f>
        <v>230794.57</v>
      </c>
      <c r="F50" s="6">
        <f t="shared" si="14"/>
        <v>94.591923790887591</v>
      </c>
      <c r="G50" s="6">
        <f t="shared" si="15"/>
        <v>75.841242274600717</v>
      </c>
    </row>
    <row r="51" spans="1:7" ht="20.100000000000001" customHeight="1" x14ac:dyDescent="0.25">
      <c r="A51" s="4">
        <v>321</v>
      </c>
      <c r="B51" s="5" t="s">
        <v>38</v>
      </c>
      <c r="C51" s="6">
        <f>SUM(C52:C55)</f>
        <v>37668.410000000003</v>
      </c>
      <c r="D51" s="6"/>
      <c r="E51" s="6">
        <f t="shared" ref="E51" si="19">SUM(E52:E55)</f>
        <v>32718.82</v>
      </c>
      <c r="F51" s="6">
        <f t="shared" si="14"/>
        <v>86.860103731482155</v>
      </c>
      <c r="G51" s="6" t="e">
        <f t="shared" si="15"/>
        <v>#DIV/0!</v>
      </c>
    </row>
    <row r="52" spans="1:7" ht="20.100000000000001" customHeight="1" x14ac:dyDescent="0.25">
      <c r="A52" s="5">
        <v>3211</v>
      </c>
      <c r="B52" s="5" t="s">
        <v>39</v>
      </c>
      <c r="C52" s="6">
        <v>13357.39</v>
      </c>
      <c r="D52" s="6"/>
      <c r="E52" s="6">
        <v>6970.49</v>
      </c>
      <c r="F52" s="6">
        <f t="shared" si="14"/>
        <v>52.184521077845304</v>
      </c>
      <c r="G52" s="6" t="e">
        <f t="shared" si="15"/>
        <v>#DIV/0!</v>
      </c>
    </row>
    <row r="53" spans="1:7" ht="20.100000000000001" customHeight="1" x14ac:dyDescent="0.25">
      <c r="A53" s="5">
        <v>3212</v>
      </c>
      <c r="B53" s="7" t="s">
        <v>40</v>
      </c>
      <c r="C53" s="6">
        <v>23837.9</v>
      </c>
      <c r="D53" s="6"/>
      <c r="E53" s="6">
        <v>25267.33</v>
      </c>
      <c r="F53" s="6">
        <f t="shared" si="14"/>
        <v>105.99645941966365</v>
      </c>
      <c r="G53" s="6" t="e">
        <f t="shared" si="15"/>
        <v>#DIV/0!</v>
      </c>
    </row>
    <row r="54" spans="1:7" ht="20.100000000000001" customHeight="1" x14ac:dyDescent="0.25">
      <c r="A54" s="5">
        <v>3213</v>
      </c>
      <c r="B54" s="5" t="s">
        <v>41</v>
      </c>
      <c r="C54" s="6">
        <v>388.72</v>
      </c>
      <c r="D54" s="6"/>
      <c r="E54" s="6">
        <v>415</v>
      </c>
      <c r="F54" s="6">
        <f t="shared" si="14"/>
        <v>106.76065033957605</v>
      </c>
      <c r="G54" s="6" t="e">
        <f t="shared" si="15"/>
        <v>#DIV/0!</v>
      </c>
    </row>
    <row r="55" spans="1:7" ht="20.100000000000001" customHeight="1" x14ac:dyDescent="0.25">
      <c r="A55" s="5">
        <v>3214</v>
      </c>
      <c r="B55" s="5" t="s">
        <v>42</v>
      </c>
      <c r="C55" s="6">
        <v>84.4</v>
      </c>
      <c r="D55" s="6"/>
      <c r="E55" s="6">
        <v>66</v>
      </c>
      <c r="F55" s="6">
        <f t="shared" si="14"/>
        <v>78.199052132701425</v>
      </c>
      <c r="G55" s="6" t="e">
        <f t="shared" si="15"/>
        <v>#DIV/0!</v>
      </c>
    </row>
    <row r="56" spans="1:7" ht="20.100000000000001" customHeight="1" x14ac:dyDescent="0.25">
      <c r="A56" s="4">
        <v>322</v>
      </c>
      <c r="B56" s="5" t="s">
        <v>43</v>
      </c>
      <c r="C56" s="6">
        <f>SUM(C57:C62)</f>
        <v>159628.67000000001</v>
      </c>
      <c r="D56" s="6"/>
      <c r="E56" s="6">
        <f t="shared" ref="E56" si="20">SUM(E57:E62)</f>
        <v>160931.6</v>
      </c>
      <c r="F56" s="6">
        <f t="shared" si="14"/>
        <v>100.81622555647427</v>
      </c>
      <c r="G56" s="6" t="e">
        <f t="shared" si="15"/>
        <v>#DIV/0!</v>
      </c>
    </row>
    <row r="57" spans="1:7" ht="20.100000000000001" customHeight="1" x14ac:dyDescent="0.25">
      <c r="A57" s="5">
        <v>3221</v>
      </c>
      <c r="B57" s="5" t="s">
        <v>44</v>
      </c>
      <c r="C57" s="6">
        <v>18124.62</v>
      </c>
      <c r="D57" s="6"/>
      <c r="E57" s="6">
        <v>12970.81</v>
      </c>
      <c r="F57" s="6">
        <f t="shared" si="14"/>
        <v>71.564590043818853</v>
      </c>
      <c r="G57" s="6" t="e">
        <f t="shared" si="15"/>
        <v>#DIV/0!</v>
      </c>
    </row>
    <row r="58" spans="1:7" ht="20.100000000000001" customHeight="1" x14ac:dyDescent="0.25">
      <c r="A58" s="5">
        <v>3222</v>
      </c>
      <c r="B58" s="5" t="s">
        <v>45</v>
      </c>
      <c r="C58" s="6">
        <v>119869.75999999999</v>
      </c>
      <c r="D58" s="6"/>
      <c r="E58" s="6">
        <v>115977.59</v>
      </c>
      <c r="F58" s="6">
        <f t="shared" si="14"/>
        <v>96.753000923669148</v>
      </c>
      <c r="G58" s="6" t="e">
        <f t="shared" si="15"/>
        <v>#DIV/0!</v>
      </c>
    </row>
    <row r="59" spans="1:7" ht="20.100000000000001" customHeight="1" x14ac:dyDescent="0.25">
      <c r="A59" s="5">
        <v>3223</v>
      </c>
      <c r="B59" s="5" t="s">
        <v>46</v>
      </c>
      <c r="C59" s="6">
        <v>17727</v>
      </c>
      <c r="D59" s="6"/>
      <c r="E59" s="6">
        <v>28236.78</v>
      </c>
      <c r="F59" s="6">
        <f t="shared" si="14"/>
        <v>159.2868505669318</v>
      </c>
      <c r="G59" s="6" t="e">
        <f t="shared" si="15"/>
        <v>#DIV/0!</v>
      </c>
    </row>
    <row r="60" spans="1:7" ht="20.100000000000001" customHeight="1" x14ac:dyDescent="0.25">
      <c r="A60" s="5">
        <v>3224</v>
      </c>
      <c r="B60" s="5" t="s">
        <v>47</v>
      </c>
      <c r="C60" s="6">
        <v>433.18</v>
      </c>
      <c r="D60" s="6"/>
      <c r="E60" s="6">
        <v>988.01</v>
      </c>
      <c r="F60" s="6">
        <f t="shared" si="14"/>
        <v>228.08301398956553</v>
      </c>
      <c r="G60" s="6" t="e">
        <f t="shared" si="15"/>
        <v>#DIV/0!</v>
      </c>
    </row>
    <row r="61" spans="1:7" ht="20.100000000000001" customHeight="1" x14ac:dyDescent="0.25">
      <c r="A61" s="5">
        <v>3225</v>
      </c>
      <c r="B61" s="5" t="s">
        <v>48</v>
      </c>
      <c r="C61" s="6">
        <v>2462.85</v>
      </c>
      <c r="D61" s="6"/>
      <c r="E61" s="6">
        <v>2758.41</v>
      </c>
      <c r="F61" s="6">
        <f t="shared" si="14"/>
        <v>112.00073086058835</v>
      </c>
      <c r="G61" s="6" t="e">
        <f t="shared" si="15"/>
        <v>#DIV/0!</v>
      </c>
    </row>
    <row r="62" spans="1:7" ht="20.100000000000001" customHeight="1" x14ac:dyDescent="0.25">
      <c r="A62" s="5">
        <v>3227</v>
      </c>
      <c r="B62" s="5" t="s">
        <v>49</v>
      </c>
      <c r="C62" s="6">
        <v>1011.26</v>
      </c>
      <c r="D62" s="6"/>
      <c r="E62" s="6">
        <v>0</v>
      </c>
      <c r="F62" s="6">
        <f t="shared" si="14"/>
        <v>0</v>
      </c>
      <c r="G62" s="6" t="e">
        <f t="shared" si="15"/>
        <v>#DIV/0!</v>
      </c>
    </row>
    <row r="63" spans="1:7" ht="20.100000000000001" customHeight="1" x14ac:dyDescent="0.25">
      <c r="A63" s="4">
        <v>323</v>
      </c>
      <c r="B63" s="5" t="s">
        <v>50</v>
      </c>
      <c r="C63" s="6">
        <f>SUM(C64:C71)</f>
        <v>33741.740000000005</v>
      </c>
      <c r="D63" s="6"/>
      <c r="E63" s="6">
        <f>SUM(E64:E71)</f>
        <v>31726.45</v>
      </c>
      <c r="F63" s="6">
        <f t="shared" si="14"/>
        <v>94.027308609455218</v>
      </c>
      <c r="G63" s="6" t="e">
        <f t="shared" si="15"/>
        <v>#DIV/0!</v>
      </c>
    </row>
    <row r="64" spans="1:7" ht="20.100000000000001" customHeight="1" x14ac:dyDescent="0.25">
      <c r="A64" s="5">
        <v>3231</v>
      </c>
      <c r="B64" s="5" t="s">
        <v>51</v>
      </c>
      <c r="C64" s="6">
        <v>3406.55</v>
      </c>
      <c r="D64" s="6"/>
      <c r="E64" s="6">
        <v>3568.66</v>
      </c>
      <c r="F64" s="6">
        <f t="shared" si="14"/>
        <v>104.75877353921122</v>
      </c>
      <c r="G64" s="6" t="e">
        <f t="shared" si="15"/>
        <v>#DIV/0!</v>
      </c>
    </row>
    <row r="65" spans="1:7" ht="20.100000000000001" customHeight="1" x14ac:dyDescent="0.25">
      <c r="A65" s="5">
        <v>3232</v>
      </c>
      <c r="B65" s="5" t="s">
        <v>52</v>
      </c>
      <c r="C65" s="6">
        <v>8020</v>
      </c>
      <c r="D65" s="6"/>
      <c r="E65" s="6">
        <v>339</v>
      </c>
      <c r="F65" s="6">
        <f t="shared" si="14"/>
        <v>4.2269326683291775</v>
      </c>
      <c r="G65" s="6" t="e">
        <f t="shared" si="15"/>
        <v>#DIV/0!</v>
      </c>
    </row>
    <row r="66" spans="1:7" ht="20.100000000000001" customHeight="1" x14ac:dyDescent="0.25">
      <c r="A66" s="5">
        <v>3233</v>
      </c>
      <c r="B66" s="5" t="s">
        <v>53</v>
      </c>
      <c r="C66" s="6">
        <v>497.7</v>
      </c>
      <c r="D66" s="6"/>
      <c r="E66" s="6">
        <v>497.7</v>
      </c>
      <c r="F66" s="6">
        <f t="shared" si="14"/>
        <v>100</v>
      </c>
      <c r="G66" s="6" t="e">
        <f t="shared" si="15"/>
        <v>#DIV/0!</v>
      </c>
    </row>
    <row r="67" spans="1:7" ht="20.100000000000001" customHeight="1" x14ac:dyDescent="0.25">
      <c r="A67" s="5">
        <v>3234</v>
      </c>
      <c r="B67" s="5" t="s">
        <v>54</v>
      </c>
      <c r="C67" s="6">
        <v>6255.72</v>
      </c>
      <c r="D67" s="6"/>
      <c r="E67" s="6">
        <v>5744.37</v>
      </c>
      <c r="F67" s="6">
        <f t="shared" si="14"/>
        <v>91.825880953751124</v>
      </c>
      <c r="G67" s="6" t="e">
        <f t="shared" si="15"/>
        <v>#DIV/0!</v>
      </c>
    </row>
    <row r="68" spans="1:7" ht="20.100000000000001" customHeight="1" x14ac:dyDescent="0.25">
      <c r="A68" s="5">
        <v>3236</v>
      </c>
      <c r="B68" s="5" t="s">
        <v>55</v>
      </c>
      <c r="C68" s="6">
        <v>243.6</v>
      </c>
      <c r="D68" s="6"/>
      <c r="E68" s="6">
        <v>288.83</v>
      </c>
      <c r="F68" s="6">
        <f t="shared" si="14"/>
        <v>118.56732348111659</v>
      </c>
      <c r="G68" s="6" t="e">
        <f t="shared" si="15"/>
        <v>#DIV/0!</v>
      </c>
    </row>
    <row r="69" spans="1:7" ht="20.100000000000001" customHeight="1" x14ac:dyDescent="0.25">
      <c r="A69" s="5">
        <v>3237</v>
      </c>
      <c r="B69" s="5" t="s">
        <v>56</v>
      </c>
      <c r="C69" s="6">
        <v>3626.58</v>
      </c>
      <c r="D69" s="6"/>
      <c r="E69" s="6">
        <v>3073.77</v>
      </c>
      <c r="F69" s="6">
        <f t="shared" si="14"/>
        <v>84.756712936154727</v>
      </c>
      <c r="G69" s="6" t="e">
        <f t="shared" si="15"/>
        <v>#DIV/0!</v>
      </c>
    </row>
    <row r="70" spans="1:7" ht="20.100000000000001" customHeight="1" x14ac:dyDescent="0.25">
      <c r="A70" s="5">
        <v>3238</v>
      </c>
      <c r="B70" s="5" t="s">
        <v>57</v>
      </c>
      <c r="C70" s="6">
        <v>2089.56</v>
      </c>
      <c r="D70" s="6"/>
      <c r="E70" s="6">
        <v>2341.6799999999998</v>
      </c>
      <c r="F70" s="6">
        <f t="shared" si="14"/>
        <v>112.06569804169297</v>
      </c>
      <c r="G70" s="6" t="e">
        <f t="shared" si="15"/>
        <v>#DIV/0!</v>
      </c>
    </row>
    <row r="71" spans="1:7" ht="20.100000000000001" customHeight="1" x14ac:dyDescent="0.25">
      <c r="A71" s="5">
        <v>3239</v>
      </c>
      <c r="B71" s="5" t="s">
        <v>58</v>
      </c>
      <c r="C71" s="6">
        <v>9602.0300000000007</v>
      </c>
      <c r="D71" s="6"/>
      <c r="E71" s="6">
        <v>15872.44</v>
      </c>
      <c r="F71" s="6">
        <f t="shared" si="14"/>
        <v>165.30296197783176</v>
      </c>
      <c r="G71" s="6" t="e">
        <f t="shared" si="15"/>
        <v>#DIV/0!</v>
      </c>
    </row>
    <row r="72" spans="1:7" ht="20.100000000000001" customHeight="1" x14ac:dyDescent="0.25">
      <c r="A72" s="9">
        <v>324</v>
      </c>
      <c r="B72" s="7" t="s">
        <v>59</v>
      </c>
      <c r="C72" s="6">
        <f>C73</f>
        <v>113.71</v>
      </c>
      <c r="D72" s="6"/>
      <c r="E72" s="6">
        <f t="shared" ref="E72" si="21">E73</f>
        <v>814.05</v>
      </c>
      <c r="F72" s="6">
        <f t="shared" si="14"/>
        <v>715.90009673731424</v>
      </c>
      <c r="G72" s="6" t="e">
        <f t="shared" si="15"/>
        <v>#DIV/0!</v>
      </c>
    </row>
    <row r="73" spans="1:7" ht="20.100000000000001" customHeight="1" x14ac:dyDescent="0.25">
      <c r="A73" s="5">
        <v>3241</v>
      </c>
      <c r="B73" s="7" t="s">
        <v>59</v>
      </c>
      <c r="C73" s="6">
        <v>113.71</v>
      </c>
      <c r="D73" s="6"/>
      <c r="E73" s="6">
        <v>814.05</v>
      </c>
      <c r="F73" s="6">
        <f t="shared" si="14"/>
        <v>715.90009673731424</v>
      </c>
      <c r="G73" s="6" t="e">
        <f t="shared" si="15"/>
        <v>#DIV/0!</v>
      </c>
    </row>
    <row r="74" spans="1:7" ht="20.100000000000001" customHeight="1" x14ac:dyDescent="0.25">
      <c r="A74" s="4">
        <v>329</v>
      </c>
      <c r="B74" s="5" t="s">
        <v>60</v>
      </c>
      <c r="C74" s="6">
        <f>SUM(C75:C80)</f>
        <v>12837.189999999999</v>
      </c>
      <c r="D74" s="6"/>
      <c r="E74" s="6">
        <f>SUM(E75:E80)</f>
        <v>4603.6499999999996</v>
      </c>
      <c r="F74" s="6">
        <f t="shared" si="14"/>
        <v>35.861820227012295</v>
      </c>
      <c r="G74" s="6" t="e">
        <f t="shared" si="15"/>
        <v>#DIV/0!</v>
      </c>
    </row>
    <row r="75" spans="1:7" ht="30" x14ac:dyDescent="0.25">
      <c r="A75" s="5">
        <v>3291</v>
      </c>
      <c r="B75" s="7" t="s">
        <v>61</v>
      </c>
      <c r="C75" s="6">
        <v>1295.8399999999999</v>
      </c>
      <c r="D75" s="6"/>
      <c r="E75" s="6">
        <v>866.96</v>
      </c>
      <c r="F75" s="6">
        <f t="shared" si="14"/>
        <v>66.903321397703436</v>
      </c>
      <c r="G75" s="6" t="e">
        <f t="shared" si="15"/>
        <v>#DIV/0!</v>
      </c>
    </row>
    <row r="76" spans="1:7" ht="20.100000000000001" customHeight="1" x14ac:dyDescent="0.25">
      <c r="A76" s="5">
        <v>3292</v>
      </c>
      <c r="B76" s="5" t="s">
        <v>62</v>
      </c>
      <c r="C76" s="6">
        <v>0</v>
      </c>
      <c r="D76" s="6"/>
      <c r="E76" s="6">
        <v>687.82</v>
      </c>
      <c r="F76" s="6" t="e">
        <f t="shared" si="14"/>
        <v>#DIV/0!</v>
      </c>
      <c r="G76" s="6" t="e">
        <f t="shared" si="15"/>
        <v>#DIV/0!</v>
      </c>
    </row>
    <row r="77" spans="1:7" ht="20.100000000000001" customHeight="1" x14ac:dyDescent="0.25">
      <c r="A77" s="5">
        <v>3294</v>
      </c>
      <c r="B77" s="5" t="s">
        <v>63</v>
      </c>
      <c r="C77" s="6">
        <v>108.09</v>
      </c>
      <c r="D77" s="6"/>
      <c r="E77" s="6">
        <v>133.09</v>
      </c>
      <c r="F77" s="6">
        <f t="shared" si="14"/>
        <v>123.12887408640947</v>
      </c>
      <c r="G77" s="6" t="e">
        <f t="shared" si="15"/>
        <v>#DIV/0!</v>
      </c>
    </row>
    <row r="78" spans="1:7" ht="20.100000000000001" customHeight="1" x14ac:dyDescent="0.25">
      <c r="A78" s="5">
        <v>3295</v>
      </c>
      <c r="B78" s="5" t="s">
        <v>64</v>
      </c>
      <c r="C78" s="6">
        <v>840</v>
      </c>
      <c r="D78" s="6"/>
      <c r="E78" s="6">
        <v>359.65</v>
      </c>
      <c r="F78" s="6">
        <f t="shared" si="14"/>
        <v>42.81547619047619</v>
      </c>
      <c r="G78" s="6" t="e">
        <f t="shared" si="15"/>
        <v>#DIV/0!</v>
      </c>
    </row>
    <row r="79" spans="1:7" ht="20.100000000000001" customHeight="1" x14ac:dyDescent="0.25">
      <c r="A79" s="5">
        <v>3296</v>
      </c>
      <c r="B79" s="5" t="s">
        <v>65</v>
      </c>
      <c r="C79" s="6">
        <v>7714.53</v>
      </c>
      <c r="D79" s="6"/>
      <c r="E79" s="6">
        <v>0</v>
      </c>
      <c r="F79" s="6">
        <f t="shared" si="14"/>
        <v>0</v>
      </c>
      <c r="G79" s="6" t="e">
        <f t="shared" si="15"/>
        <v>#DIV/0!</v>
      </c>
    </row>
    <row r="80" spans="1:7" ht="20.100000000000001" customHeight="1" x14ac:dyDescent="0.25">
      <c r="A80" s="5">
        <v>3299</v>
      </c>
      <c r="B80" s="5" t="s">
        <v>60</v>
      </c>
      <c r="C80" s="6">
        <v>2878.73</v>
      </c>
      <c r="D80" s="6"/>
      <c r="E80" s="6">
        <v>2556.13</v>
      </c>
      <c r="F80" s="6">
        <f t="shared" si="14"/>
        <v>88.793669430616973</v>
      </c>
      <c r="G80" s="6" t="e">
        <f t="shared" si="15"/>
        <v>#DIV/0!</v>
      </c>
    </row>
    <row r="81" spans="1:7" ht="20.100000000000001" customHeight="1" x14ac:dyDescent="0.25">
      <c r="A81" s="4">
        <v>34</v>
      </c>
      <c r="B81" s="5" t="s">
        <v>66</v>
      </c>
      <c r="C81" s="6">
        <f>C82</f>
        <v>10987.28</v>
      </c>
      <c r="D81" s="6">
        <f>50.5+342</f>
        <v>392.5</v>
      </c>
      <c r="E81" s="6">
        <f t="shared" ref="E81" si="22">E82</f>
        <v>17.190000000000001</v>
      </c>
      <c r="F81" s="6">
        <f t="shared" si="14"/>
        <v>0.15645364457809394</v>
      </c>
      <c r="G81" s="6">
        <f t="shared" si="15"/>
        <v>4.3796178343949048</v>
      </c>
    </row>
    <row r="82" spans="1:7" ht="20.100000000000001" customHeight="1" x14ac:dyDescent="0.25">
      <c r="A82" s="4">
        <v>343</v>
      </c>
      <c r="B82" s="5" t="s">
        <v>67</v>
      </c>
      <c r="C82" s="6">
        <f>SUM(C83:C84)</f>
        <v>10987.28</v>
      </c>
      <c r="D82" s="6"/>
      <c r="E82" s="6">
        <f t="shared" ref="E82" si="23">SUM(E83:E84)</f>
        <v>17.190000000000001</v>
      </c>
      <c r="F82" s="6">
        <f t="shared" si="14"/>
        <v>0.15645364457809394</v>
      </c>
      <c r="G82" s="6" t="e">
        <f t="shared" si="15"/>
        <v>#DIV/0!</v>
      </c>
    </row>
    <row r="83" spans="1:7" ht="20.100000000000001" customHeight="1" x14ac:dyDescent="0.25">
      <c r="A83" s="11">
        <v>3431</v>
      </c>
      <c r="B83" s="5" t="s">
        <v>68</v>
      </c>
      <c r="C83" s="6">
        <v>512.86</v>
      </c>
      <c r="D83" s="6"/>
      <c r="E83" s="6">
        <v>0</v>
      </c>
      <c r="F83" s="6">
        <f t="shared" si="14"/>
        <v>0</v>
      </c>
      <c r="G83" s="6" t="e">
        <f t="shared" si="15"/>
        <v>#DIV/0!</v>
      </c>
    </row>
    <row r="84" spans="1:7" ht="20.100000000000001" customHeight="1" x14ac:dyDescent="0.25">
      <c r="A84" s="11">
        <v>3433</v>
      </c>
      <c r="B84" s="5" t="s">
        <v>69</v>
      </c>
      <c r="C84" s="6">
        <v>10474.42</v>
      </c>
      <c r="D84" s="6"/>
      <c r="E84" s="6">
        <v>17.190000000000001</v>
      </c>
      <c r="F84" s="6">
        <f t="shared" si="14"/>
        <v>0.16411409891908096</v>
      </c>
      <c r="G84" s="6" t="e">
        <f t="shared" si="15"/>
        <v>#DIV/0!</v>
      </c>
    </row>
    <row r="85" spans="1:7" ht="30" x14ac:dyDescent="0.25">
      <c r="A85" s="9">
        <v>37</v>
      </c>
      <c r="B85" s="7" t="s">
        <v>70</v>
      </c>
      <c r="C85" s="6">
        <f>C86</f>
        <v>554.09</v>
      </c>
      <c r="D85" s="6">
        <f>30000</f>
        <v>30000</v>
      </c>
      <c r="E85" s="6">
        <f t="shared" ref="E85:E86" si="24">E86</f>
        <v>0</v>
      </c>
      <c r="F85" s="6">
        <f t="shared" si="14"/>
        <v>0</v>
      </c>
      <c r="G85" s="6">
        <f t="shared" si="15"/>
        <v>0</v>
      </c>
    </row>
    <row r="86" spans="1:7" ht="20.100000000000001" customHeight="1" x14ac:dyDescent="0.25">
      <c r="A86" s="9">
        <v>372</v>
      </c>
      <c r="B86" s="10" t="s">
        <v>71</v>
      </c>
      <c r="C86" s="6">
        <f>C87</f>
        <v>554.09</v>
      </c>
      <c r="D86" s="6"/>
      <c r="E86" s="6">
        <f t="shared" si="24"/>
        <v>0</v>
      </c>
      <c r="F86" s="6">
        <f t="shared" si="14"/>
        <v>0</v>
      </c>
      <c r="G86" s="6" t="e">
        <f t="shared" si="15"/>
        <v>#DIV/0!</v>
      </c>
    </row>
    <row r="87" spans="1:7" ht="20.100000000000001" customHeight="1" x14ac:dyDescent="0.25">
      <c r="A87" s="11">
        <v>3722</v>
      </c>
      <c r="B87" s="5" t="s">
        <v>72</v>
      </c>
      <c r="C87" s="6">
        <v>554.09</v>
      </c>
      <c r="D87" s="6"/>
      <c r="E87" s="6">
        <v>0</v>
      </c>
      <c r="F87" s="6">
        <f t="shared" si="14"/>
        <v>0</v>
      </c>
      <c r="G87" s="6" t="e">
        <f t="shared" si="15"/>
        <v>#DIV/0!</v>
      </c>
    </row>
    <row r="88" spans="1:7" ht="20.100000000000001" customHeight="1" x14ac:dyDescent="0.25">
      <c r="A88" s="4">
        <v>4</v>
      </c>
      <c r="B88" s="5" t="s">
        <v>126</v>
      </c>
      <c r="C88" s="6">
        <f>C89</f>
        <v>7532.4500000000007</v>
      </c>
      <c r="D88" s="6">
        <f>D89</f>
        <v>34177.449999999997</v>
      </c>
      <c r="E88" s="6">
        <f>E89</f>
        <v>3202.45</v>
      </c>
      <c r="F88" s="6">
        <f t="shared" si="14"/>
        <v>42.515383440978695</v>
      </c>
      <c r="G88" s="6">
        <f t="shared" si="15"/>
        <v>9.3700671056500706</v>
      </c>
    </row>
    <row r="89" spans="1:7" ht="20.100000000000001" customHeight="1" x14ac:dyDescent="0.25">
      <c r="A89" s="9">
        <v>42</v>
      </c>
      <c r="B89" s="10" t="s">
        <v>73</v>
      </c>
      <c r="C89" s="6">
        <f>C90+C94</f>
        <v>7532.4500000000007</v>
      </c>
      <c r="D89" s="6">
        <f>2171.22+961.23+70+5850+4500+12500+8125</f>
        <v>34177.449999999997</v>
      </c>
      <c r="E89" s="6">
        <f>E90+E94</f>
        <v>3202.45</v>
      </c>
      <c r="F89" s="6">
        <f t="shared" si="14"/>
        <v>42.515383440978695</v>
      </c>
      <c r="G89" s="6">
        <f t="shared" si="15"/>
        <v>9.3700671056500706</v>
      </c>
    </row>
    <row r="90" spans="1:7" ht="20.100000000000001" customHeight="1" x14ac:dyDescent="0.25">
      <c r="A90" s="4">
        <v>422</v>
      </c>
      <c r="B90" s="5" t="s">
        <v>74</v>
      </c>
      <c r="C90" s="6">
        <f>SUM(C91:C93)</f>
        <v>6859.5300000000007</v>
      </c>
      <c r="D90" s="6"/>
      <c r="E90" s="6">
        <f t="shared" ref="E90" si="25">SUM(E91:E93)</f>
        <v>3132.45</v>
      </c>
      <c r="F90" s="6">
        <f t="shared" si="14"/>
        <v>45.665665140323021</v>
      </c>
      <c r="G90" s="6" t="e">
        <f t="shared" si="15"/>
        <v>#DIV/0!</v>
      </c>
    </row>
    <row r="91" spans="1:7" ht="20.100000000000001" customHeight="1" x14ac:dyDescent="0.25">
      <c r="A91" s="5">
        <v>4221</v>
      </c>
      <c r="B91" s="5" t="s">
        <v>75</v>
      </c>
      <c r="C91" s="6">
        <v>1955.33</v>
      </c>
      <c r="D91" s="6"/>
      <c r="E91" s="6">
        <v>2633.45</v>
      </c>
      <c r="F91" s="6">
        <f t="shared" si="14"/>
        <v>134.68059099998467</v>
      </c>
      <c r="G91" s="6" t="e">
        <f t="shared" si="15"/>
        <v>#DIV/0!</v>
      </c>
    </row>
    <row r="92" spans="1:7" ht="20.100000000000001" customHeight="1" x14ac:dyDescent="0.25">
      <c r="A92" s="5">
        <v>4223</v>
      </c>
      <c r="B92" s="5" t="s">
        <v>76</v>
      </c>
      <c r="C92" s="6">
        <v>1885.92</v>
      </c>
      <c r="D92" s="6"/>
      <c r="E92" s="6">
        <v>0</v>
      </c>
      <c r="F92" s="6">
        <f t="shared" si="14"/>
        <v>0</v>
      </c>
      <c r="G92" s="6" t="e">
        <f t="shared" si="15"/>
        <v>#DIV/0!</v>
      </c>
    </row>
    <row r="93" spans="1:7" ht="20.100000000000001" customHeight="1" x14ac:dyDescent="0.25">
      <c r="A93" s="5">
        <v>4227</v>
      </c>
      <c r="B93" s="5" t="s">
        <v>77</v>
      </c>
      <c r="C93" s="6">
        <v>3018.28</v>
      </c>
      <c r="D93" s="6"/>
      <c r="E93" s="6">
        <v>499</v>
      </c>
      <c r="F93" s="6">
        <f t="shared" si="14"/>
        <v>16.532594722822267</v>
      </c>
      <c r="G93" s="6" t="e">
        <f t="shared" si="15"/>
        <v>#DIV/0!</v>
      </c>
    </row>
    <row r="94" spans="1:7" ht="20.100000000000001" customHeight="1" x14ac:dyDescent="0.25">
      <c r="A94" s="4">
        <v>424</v>
      </c>
      <c r="B94" s="10" t="s">
        <v>78</v>
      </c>
      <c r="C94" s="6">
        <f>C95</f>
        <v>672.92</v>
      </c>
      <c r="D94" s="6"/>
      <c r="E94" s="6">
        <f t="shared" ref="E94" si="26">E95</f>
        <v>70</v>
      </c>
      <c r="F94" s="6">
        <f t="shared" si="14"/>
        <v>10.402425251144267</v>
      </c>
      <c r="G94" s="6" t="e">
        <f t="shared" si="15"/>
        <v>#DIV/0!</v>
      </c>
    </row>
    <row r="95" spans="1:7" ht="20.100000000000001" customHeight="1" x14ac:dyDescent="0.25">
      <c r="A95" s="11">
        <v>4241</v>
      </c>
      <c r="B95" s="5" t="s">
        <v>79</v>
      </c>
      <c r="C95" s="6">
        <v>672.92</v>
      </c>
      <c r="D95" s="6"/>
      <c r="E95" s="6">
        <v>70</v>
      </c>
      <c r="F95" s="6">
        <f t="shared" si="14"/>
        <v>10.402425251144267</v>
      </c>
      <c r="G95" s="6" t="e">
        <f t="shared" si="15"/>
        <v>#DIV/0!</v>
      </c>
    </row>
    <row r="96" spans="1:7" ht="15" customHeight="1" x14ac:dyDescent="0.25">
      <c r="A96" s="14"/>
      <c r="B96" s="14"/>
      <c r="C96" s="15"/>
      <c r="D96" s="15"/>
      <c r="E96" s="15"/>
      <c r="F96" s="15"/>
      <c r="G96" s="15"/>
    </row>
  </sheetData>
  <protectedRanges>
    <protectedRange sqref="B10" name="Range1"/>
    <protectedRange sqref="B11" name="Range1_1"/>
  </protectedRanges>
  <mergeCells count="4">
    <mergeCell ref="A35:G35"/>
    <mergeCell ref="A38:B38"/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zoomScale="80" zoomScaleNormal="80" workbookViewId="0">
      <selection sqref="A1:G1"/>
    </sheetView>
  </sheetViews>
  <sheetFormatPr defaultRowHeight="15" x14ac:dyDescent="0.25"/>
  <cols>
    <col min="1" max="1" width="10.5703125" style="12" customWidth="1"/>
    <col min="2" max="2" width="48.5703125" style="12" customWidth="1"/>
    <col min="3" max="7" width="18.5703125" style="12" customWidth="1"/>
    <col min="8" max="9" width="9.140625" style="1"/>
    <col min="10" max="10" width="13.28515625" style="1" customWidth="1"/>
    <col min="11" max="222" width="9.140625" style="1"/>
    <col min="223" max="223" width="10.5703125" style="1" customWidth="1"/>
    <col min="224" max="224" width="48.5703125" style="1" customWidth="1"/>
    <col min="225" max="230" width="18.5703125" style="1" customWidth="1"/>
    <col min="231" max="232" width="9.140625" style="1"/>
    <col min="233" max="233" width="12.42578125" style="1" bestFit="1" customWidth="1"/>
    <col min="234" max="234" width="9.140625" style="1"/>
    <col min="235" max="235" width="9.85546875" style="1" bestFit="1" customWidth="1"/>
    <col min="236" max="478" width="9.140625" style="1"/>
    <col min="479" max="479" width="10.5703125" style="1" customWidth="1"/>
    <col min="480" max="480" width="48.5703125" style="1" customWidth="1"/>
    <col min="481" max="486" width="18.5703125" style="1" customWidth="1"/>
    <col min="487" max="488" width="9.140625" style="1"/>
    <col min="489" max="489" width="12.42578125" style="1" bestFit="1" customWidth="1"/>
    <col min="490" max="490" width="9.140625" style="1"/>
    <col min="491" max="491" width="9.85546875" style="1" bestFit="1" customWidth="1"/>
    <col min="492" max="734" width="9.140625" style="1"/>
    <col min="735" max="735" width="10.5703125" style="1" customWidth="1"/>
    <col min="736" max="736" width="48.5703125" style="1" customWidth="1"/>
    <col min="737" max="742" width="18.5703125" style="1" customWidth="1"/>
    <col min="743" max="744" width="9.140625" style="1"/>
    <col min="745" max="745" width="12.42578125" style="1" bestFit="1" customWidth="1"/>
    <col min="746" max="746" width="9.140625" style="1"/>
    <col min="747" max="747" width="9.85546875" style="1" bestFit="1" customWidth="1"/>
    <col min="748" max="990" width="9.140625" style="1"/>
    <col min="991" max="991" width="10.5703125" style="1" customWidth="1"/>
    <col min="992" max="992" width="48.5703125" style="1" customWidth="1"/>
    <col min="993" max="998" width="18.5703125" style="1" customWidth="1"/>
    <col min="999" max="1000" width="9.140625" style="1"/>
    <col min="1001" max="1001" width="12.42578125" style="1" bestFit="1" customWidth="1"/>
    <col min="1002" max="1002" width="9.140625" style="1"/>
    <col min="1003" max="1003" width="9.85546875" style="1" bestFit="1" customWidth="1"/>
    <col min="1004" max="1246" width="9.140625" style="1"/>
    <col min="1247" max="1247" width="10.5703125" style="1" customWidth="1"/>
    <col min="1248" max="1248" width="48.5703125" style="1" customWidth="1"/>
    <col min="1249" max="1254" width="18.5703125" style="1" customWidth="1"/>
    <col min="1255" max="1256" width="9.140625" style="1"/>
    <col min="1257" max="1257" width="12.42578125" style="1" bestFit="1" customWidth="1"/>
    <col min="1258" max="1258" width="9.140625" style="1"/>
    <col min="1259" max="1259" width="9.85546875" style="1" bestFit="1" customWidth="1"/>
    <col min="1260" max="1502" width="9.140625" style="1"/>
    <col min="1503" max="1503" width="10.5703125" style="1" customWidth="1"/>
    <col min="1504" max="1504" width="48.5703125" style="1" customWidth="1"/>
    <col min="1505" max="1510" width="18.5703125" style="1" customWidth="1"/>
    <col min="1511" max="1512" width="9.140625" style="1"/>
    <col min="1513" max="1513" width="12.42578125" style="1" bestFit="1" customWidth="1"/>
    <col min="1514" max="1514" width="9.140625" style="1"/>
    <col min="1515" max="1515" width="9.85546875" style="1" bestFit="1" customWidth="1"/>
    <col min="1516" max="1758" width="9.140625" style="1"/>
    <col min="1759" max="1759" width="10.5703125" style="1" customWidth="1"/>
    <col min="1760" max="1760" width="48.5703125" style="1" customWidth="1"/>
    <col min="1761" max="1766" width="18.5703125" style="1" customWidth="1"/>
    <col min="1767" max="1768" width="9.140625" style="1"/>
    <col min="1769" max="1769" width="12.42578125" style="1" bestFit="1" customWidth="1"/>
    <col min="1770" max="1770" width="9.140625" style="1"/>
    <col min="1771" max="1771" width="9.85546875" style="1" bestFit="1" customWidth="1"/>
    <col min="1772" max="2014" width="9.140625" style="1"/>
    <col min="2015" max="2015" width="10.5703125" style="1" customWidth="1"/>
    <col min="2016" max="2016" width="48.5703125" style="1" customWidth="1"/>
    <col min="2017" max="2022" width="18.5703125" style="1" customWidth="1"/>
    <col min="2023" max="2024" width="9.140625" style="1"/>
    <col min="2025" max="2025" width="12.42578125" style="1" bestFit="1" customWidth="1"/>
    <col min="2026" max="2026" width="9.140625" style="1"/>
    <col min="2027" max="2027" width="9.85546875" style="1" bestFit="1" customWidth="1"/>
    <col min="2028" max="2270" width="9.140625" style="1"/>
    <col min="2271" max="2271" width="10.5703125" style="1" customWidth="1"/>
    <col min="2272" max="2272" width="48.5703125" style="1" customWidth="1"/>
    <col min="2273" max="2278" width="18.5703125" style="1" customWidth="1"/>
    <col min="2279" max="2280" width="9.140625" style="1"/>
    <col min="2281" max="2281" width="12.42578125" style="1" bestFit="1" customWidth="1"/>
    <col min="2282" max="2282" width="9.140625" style="1"/>
    <col min="2283" max="2283" width="9.85546875" style="1" bestFit="1" customWidth="1"/>
    <col min="2284" max="2526" width="9.140625" style="1"/>
    <col min="2527" max="2527" width="10.5703125" style="1" customWidth="1"/>
    <col min="2528" max="2528" width="48.5703125" style="1" customWidth="1"/>
    <col min="2529" max="2534" width="18.5703125" style="1" customWidth="1"/>
    <col min="2535" max="2536" width="9.140625" style="1"/>
    <col min="2537" max="2537" width="12.42578125" style="1" bestFit="1" customWidth="1"/>
    <col min="2538" max="2538" width="9.140625" style="1"/>
    <col min="2539" max="2539" width="9.85546875" style="1" bestFit="1" customWidth="1"/>
    <col min="2540" max="2782" width="9.140625" style="1"/>
    <col min="2783" max="2783" width="10.5703125" style="1" customWidth="1"/>
    <col min="2784" max="2784" width="48.5703125" style="1" customWidth="1"/>
    <col min="2785" max="2790" width="18.5703125" style="1" customWidth="1"/>
    <col min="2791" max="2792" width="9.140625" style="1"/>
    <col min="2793" max="2793" width="12.42578125" style="1" bestFit="1" customWidth="1"/>
    <col min="2794" max="2794" width="9.140625" style="1"/>
    <col min="2795" max="2795" width="9.85546875" style="1" bestFit="1" customWidth="1"/>
    <col min="2796" max="3038" width="9.140625" style="1"/>
    <col min="3039" max="3039" width="10.5703125" style="1" customWidth="1"/>
    <col min="3040" max="3040" width="48.5703125" style="1" customWidth="1"/>
    <col min="3041" max="3046" width="18.5703125" style="1" customWidth="1"/>
    <col min="3047" max="3048" width="9.140625" style="1"/>
    <col min="3049" max="3049" width="12.42578125" style="1" bestFit="1" customWidth="1"/>
    <col min="3050" max="3050" width="9.140625" style="1"/>
    <col min="3051" max="3051" width="9.85546875" style="1" bestFit="1" customWidth="1"/>
    <col min="3052" max="3294" width="9.140625" style="1"/>
    <col min="3295" max="3295" width="10.5703125" style="1" customWidth="1"/>
    <col min="3296" max="3296" width="48.5703125" style="1" customWidth="1"/>
    <col min="3297" max="3302" width="18.5703125" style="1" customWidth="1"/>
    <col min="3303" max="3304" width="9.140625" style="1"/>
    <col min="3305" max="3305" width="12.42578125" style="1" bestFit="1" customWidth="1"/>
    <col min="3306" max="3306" width="9.140625" style="1"/>
    <col min="3307" max="3307" width="9.85546875" style="1" bestFit="1" customWidth="1"/>
    <col min="3308" max="3550" width="9.140625" style="1"/>
    <col min="3551" max="3551" width="10.5703125" style="1" customWidth="1"/>
    <col min="3552" max="3552" width="48.5703125" style="1" customWidth="1"/>
    <col min="3553" max="3558" width="18.5703125" style="1" customWidth="1"/>
    <col min="3559" max="3560" width="9.140625" style="1"/>
    <col min="3561" max="3561" width="12.42578125" style="1" bestFit="1" customWidth="1"/>
    <col min="3562" max="3562" width="9.140625" style="1"/>
    <col min="3563" max="3563" width="9.85546875" style="1" bestFit="1" customWidth="1"/>
    <col min="3564" max="3806" width="9.140625" style="1"/>
    <col min="3807" max="3807" width="10.5703125" style="1" customWidth="1"/>
    <col min="3808" max="3808" width="48.5703125" style="1" customWidth="1"/>
    <col min="3809" max="3814" width="18.5703125" style="1" customWidth="1"/>
    <col min="3815" max="3816" width="9.140625" style="1"/>
    <col min="3817" max="3817" width="12.42578125" style="1" bestFit="1" customWidth="1"/>
    <col min="3818" max="3818" width="9.140625" style="1"/>
    <col min="3819" max="3819" width="9.85546875" style="1" bestFit="1" customWidth="1"/>
    <col min="3820" max="4062" width="9.140625" style="1"/>
    <col min="4063" max="4063" width="10.5703125" style="1" customWidth="1"/>
    <col min="4064" max="4064" width="48.5703125" style="1" customWidth="1"/>
    <col min="4065" max="4070" width="18.5703125" style="1" customWidth="1"/>
    <col min="4071" max="4072" width="9.140625" style="1"/>
    <col min="4073" max="4073" width="12.42578125" style="1" bestFit="1" customWidth="1"/>
    <col min="4074" max="4074" width="9.140625" style="1"/>
    <col min="4075" max="4075" width="9.85546875" style="1" bestFit="1" customWidth="1"/>
    <col min="4076" max="4318" width="9.140625" style="1"/>
    <col min="4319" max="4319" width="10.5703125" style="1" customWidth="1"/>
    <col min="4320" max="4320" width="48.5703125" style="1" customWidth="1"/>
    <col min="4321" max="4326" width="18.5703125" style="1" customWidth="1"/>
    <col min="4327" max="4328" width="9.140625" style="1"/>
    <col min="4329" max="4329" width="12.42578125" style="1" bestFit="1" customWidth="1"/>
    <col min="4330" max="4330" width="9.140625" style="1"/>
    <col min="4331" max="4331" width="9.85546875" style="1" bestFit="1" customWidth="1"/>
    <col min="4332" max="4574" width="9.140625" style="1"/>
    <col min="4575" max="4575" width="10.5703125" style="1" customWidth="1"/>
    <col min="4576" max="4576" width="48.5703125" style="1" customWidth="1"/>
    <col min="4577" max="4582" width="18.5703125" style="1" customWidth="1"/>
    <col min="4583" max="4584" width="9.140625" style="1"/>
    <col min="4585" max="4585" width="12.42578125" style="1" bestFit="1" customWidth="1"/>
    <col min="4586" max="4586" width="9.140625" style="1"/>
    <col min="4587" max="4587" width="9.85546875" style="1" bestFit="1" customWidth="1"/>
    <col min="4588" max="4830" width="9.140625" style="1"/>
    <col min="4831" max="4831" width="10.5703125" style="1" customWidth="1"/>
    <col min="4832" max="4832" width="48.5703125" style="1" customWidth="1"/>
    <col min="4833" max="4838" width="18.5703125" style="1" customWidth="1"/>
    <col min="4839" max="4840" width="9.140625" style="1"/>
    <col min="4841" max="4841" width="12.42578125" style="1" bestFit="1" customWidth="1"/>
    <col min="4842" max="4842" width="9.140625" style="1"/>
    <col min="4843" max="4843" width="9.85546875" style="1" bestFit="1" customWidth="1"/>
    <col min="4844" max="5086" width="9.140625" style="1"/>
    <col min="5087" max="5087" width="10.5703125" style="1" customWidth="1"/>
    <col min="5088" max="5088" width="48.5703125" style="1" customWidth="1"/>
    <col min="5089" max="5094" width="18.5703125" style="1" customWidth="1"/>
    <col min="5095" max="5096" width="9.140625" style="1"/>
    <col min="5097" max="5097" width="12.42578125" style="1" bestFit="1" customWidth="1"/>
    <col min="5098" max="5098" width="9.140625" style="1"/>
    <col min="5099" max="5099" width="9.85546875" style="1" bestFit="1" customWidth="1"/>
    <col min="5100" max="5342" width="9.140625" style="1"/>
    <col min="5343" max="5343" width="10.5703125" style="1" customWidth="1"/>
    <col min="5344" max="5344" width="48.5703125" style="1" customWidth="1"/>
    <col min="5345" max="5350" width="18.5703125" style="1" customWidth="1"/>
    <col min="5351" max="5352" width="9.140625" style="1"/>
    <col min="5353" max="5353" width="12.42578125" style="1" bestFit="1" customWidth="1"/>
    <col min="5354" max="5354" width="9.140625" style="1"/>
    <col min="5355" max="5355" width="9.85546875" style="1" bestFit="1" customWidth="1"/>
    <col min="5356" max="5598" width="9.140625" style="1"/>
    <col min="5599" max="5599" width="10.5703125" style="1" customWidth="1"/>
    <col min="5600" max="5600" width="48.5703125" style="1" customWidth="1"/>
    <col min="5601" max="5606" width="18.5703125" style="1" customWidth="1"/>
    <col min="5607" max="5608" width="9.140625" style="1"/>
    <col min="5609" max="5609" width="12.42578125" style="1" bestFit="1" customWidth="1"/>
    <col min="5610" max="5610" width="9.140625" style="1"/>
    <col min="5611" max="5611" width="9.85546875" style="1" bestFit="1" customWidth="1"/>
    <col min="5612" max="5854" width="9.140625" style="1"/>
    <col min="5855" max="5855" width="10.5703125" style="1" customWidth="1"/>
    <col min="5856" max="5856" width="48.5703125" style="1" customWidth="1"/>
    <col min="5857" max="5862" width="18.5703125" style="1" customWidth="1"/>
    <col min="5863" max="5864" width="9.140625" style="1"/>
    <col min="5865" max="5865" width="12.42578125" style="1" bestFit="1" customWidth="1"/>
    <col min="5866" max="5866" width="9.140625" style="1"/>
    <col min="5867" max="5867" width="9.85546875" style="1" bestFit="1" customWidth="1"/>
    <col min="5868" max="6110" width="9.140625" style="1"/>
    <col min="6111" max="6111" width="10.5703125" style="1" customWidth="1"/>
    <col min="6112" max="6112" width="48.5703125" style="1" customWidth="1"/>
    <col min="6113" max="6118" width="18.5703125" style="1" customWidth="1"/>
    <col min="6119" max="6120" width="9.140625" style="1"/>
    <col min="6121" max="6121" width="12.42578125" style="1" bestFit="1" customWidth="1"/>
    <col min="6122" max="6122" width="9.140625" style="1"/>
    <col min="6123" max="6123" width="9.85546875" style="1" bestFit="1" customWidth="1"/>
    <col min="6124" max="6366" width="9.140625" style="1"/>
    <col min="6367" max="6367" width="10.5703125" style="1" customWidth="1"/>
    <col min="6368" max="6368" width="48.5703125" style="1" customWidth="1"/>
    <col min="6369" max="6374" width="18.5703125" style="1" customWidth="1"/>
    <col min="6375" max="6376" width="9.140625" style="1"/>
    <col min="6377" max="6377" width="12.42578125" style="1" bestFit="1" customWidth="1"/>
    <col min="6378" max="6378" width="9.140625" style="1"/>
    <col min="6379" max="6379" width="9.85546875" style="1" bestFit="1" customWidth="1"/>
    <col min="6380" max="6622" width="9.140625" style="1"/>
    <col min="6623" max="6623" width="10.5703125" style="1" customWidth="1"/>
    <col min="6624" max="6624" width="48.5703125" style="1" customWidth="1"/>
    <col min="6625" max="6630" width="18.5703125" style="1" customWidth="1"/>
    <col min="6631" max="6632" width="9.140625" style="1"/>
    <col min="6633" max="6633" width="12.42578125" style="1" bestFit="1" customWidth="1"/>
    <col min="6634" max="6634" width="9.140625" style="1"/>
    <col min="6635" max="6635" width="9.85546875" style="1" bestFit="1" customWidth="1"/>
    <col min="6636" max="6878" width="9.140625" style="1"/>
    <col min="6879" max="6879" width="10.5703125" style="1" customWidth="1"/>
    <col min="6880" max="6880" width="48.5703125" style="1" customWidth="1"/>
    <col min="6881" max="6886" width="18.5703125" style="1" customWidth="1"/>
    <col min="6887" max="6888" width="9.140625" style="1"/>
    <col min="6889" max="6889" width="12.42578125" style="1" bestFit="1" customWidth="1"/>
    <col min="6890" max="6890" width="9.140625" style="1"/>
    <col min="6891" max="6891" width="9.85546875" style="1" bestFit="1" customWidth="1"/>
    <col min="6892" max="7134" width="9.140625" style="1"/>
    <col min="7135" max="7135" width="10.5703125" style="1" customWidth="1"/>
    <col min="7136" max="7136" width="48.5703125" style="1" customWidth="1"/>
    <col min="7137" max="7142" width="18.5703125" style="1" customWidth="1"/>
    <col min="7143" max="7144" width="9.140625" style="1"/>
    <col min="7145" max="7145" width="12.42578125" style="1" bestFit="1" customWidth="1"/>
    <col min="7146" max="7146" width="9.140625" style="1"/>
    <col min="7147" max="7147" width="9.85546875" style="1" bestFit="1" customWidth="1"/>
    <col min="7148" max="7390" width="9.140625" style="1"/>
    <col min="7391" max="7391" width="10.5703125" style="1" customWidth="1"/>
    <col min="7392" max="7392" width="48.5703125" style="1" customWidth="1"/>
    <col min="7393" max="7398" width="18.5703125" style="1" customWidth="1"/>
    <col min="7399" max="7400" width="9.140625" style="1"/>
    <col min="7401" max="7401" width="12.42578125" style="1" bestFit="1" customWidth="1"/>
    <col min="7402" max="7402" width="9.140625" style="1"/>
    <col min="7403" max="7403" width="9.85546875" style="1" bestFit="1" customWidth="1"/>
    <col min="7404" max="7646" width="9.140625" style="1"/>
    <col min="7647" max="7647" width="10.5703125" style="1" customWidth="1"/>
    <col min="7648" max="7648" width="48.5703125" style="1" customWidth="1"/>
    <col min="7649" max="7654" width="18.5703125" style="1" customWidth="1"/>
    <col min="7655" max="7656" width="9.140625" style="1"/>
    <col min="7657" max="7657" width="12.42578125" style="1" bestFit="1" customWidth="1"/>
    <col min="7658" max="7658" width="9.140625" style="1"/>
    <col min="7659" max="7659" width="9.85546875" style="1" bestFit="1" customWidth="1"/>
    <col min="7660" max="7902" width="9.140625" style="1"/>
    <col min="7903" max="7903" width="10.5703125" style="1" customWidth="1"/>
    <col min="7904" max="7904" width="48.5703125" style="1" customWidth="1"/>
    <col min="7905" max="7910" width="18.5703125" style="1" customWidth="1"/>
    <col min="7911" max="7912" width="9.140625" style="1"/>
    <col min="7913" max="7913" width="12.42578125" style="1" bestFit="1" customWidth="1"/>
    <col min="7914" max="7914" width="9.140625" style="1"/>
    <col min="7915" max="7915" width="9.85546875" style="1" bestFit="1" customWidth="1"/>
    <col min="7916" max="8158" width="9.140625" style="1"/>
    <col min="8159" max="8159" width="10.5703125" style="1" customWidth="1"/>
    <col min="8160" max="8160" width="48.5703125" style="1" customWidth="1"/>
    <col min="8161" max="8166" width="18.5703125" style="1" customWidth="1"/>
    <col min="8167" max="8168" width="9.140625" style="1"/>
    <col min="8169" max="8169" width="12.42578125" style="1" bestFit="1" customWidth="1"/>
    <col min="8170" max="8170" width="9.140625" style="1"/>
    <col min="8171" max="8171" width="9.85546875" style="1" bestFit="1" customWidth="1"/>
    <col min="8172" max="8414" width="9.140625" style="1"/>
    <col min="8415" max="8415" width="10.5703125" style="1" customWidth="1"/>
    <col min="8416" max="8416" width="48.5703125" style="1" customWidth="1"/>
    <col min="8417" max="8422" width="18.5703125" style="1" customWidth="1"/>
    <col min="8423" max="8424" width="9.140625" style="1"/>
    <col min="8425" max="8425" width="12.42578125" style="1" bestFit="1" customWidth="1"/>
    <col min="8426" max="8426" width="9.140625" style="1"/>
    <col min="8427" max="8427" width="9.85546875" style="1" bestFit="1" customWidth="1"/>
    <col min="8428" max="8670" width="9.140625" style="1"/>
    <col min="8671" max="8671" width="10.5703125" style="1" customWidth="1"/>
    <col min="8672" max="8672" width="48.5703125" style="1" customWidth="1"/>
    <col min="8673" max="8678" width="18.5703125" style="1" customWidth="1"/>
    <col min="8679" max="8680" width="9.140625" style="1"/>
    <col min="8681" max="8681" width="12.42578125" style="1" bestFit="1" customWidth="1"/>
    <col min="8682" max="8682" width="9.140625" style="1"/>
    <col min="8683" max="8683" width="9.85546875" style="1" bestFit="1" customWidth="1"/>
    <col min="8684" max="8926" width="9.140625" style="1"/>
    <col min="8927" max="8927" width="10.5703125" style="1" customWidth="1"/>
    <col min="8928" max="8928" width="48.5703125" style="1" customWidth="1"/>
    <col min="8929" max="8934" width="18.5703125" style="1" customWidth="1"/>
    <col min="8935" max="8936" width="9.140625" style="1"/>
    <col min="8937" max="8937" width="12.42578125" style="1" bestFit="1" customWidth="1"/>
    <col min="8938" max="8938" width="9.140625" style="1"/>
    <col min="8939" max="8939" width="9.85546875" style="1" bestFit="1" customWidth="1"/>
    <col min="8940" max="9182" width="9.140625" style="1"/>
    <col min="9183" max="9183" width="10.5703125" style="1" customWidth="1"/>
    <col min="9184" max="9184" width="48.5703125" style="1" customWidth="1"/>
    <col min="9185" max="9190" width="18.5703125" style="1" customWidth="1"/>
    <col min="9191" max="9192" width="9.140625" style="1"/>
    <col min="9193" max="9193" width="12.42578125" style="1" bestFit="1" customWidth="1"/>
    <col min="9194" max="9194" width="9.140625" style="1"/>
    <col min="9195" max="9195" width="9.85546875" style="1" bestFit="1" customWidth="1"/>
    <col min="9196" max="9438" width="9.140625" style="1"/>
    <col min="9439" max="9439" width="10.5703125" style="1" customWidth="1"/>
    <col min="9440" max="9440" width="48.5703125" style="1" customWidth="1"/>
    <col min="9441" max="9446" width="18.5703125" style="1" customWidth="1"/>
    <col min="9447" max="9448" width="9.140625" style="1"/>
    <col min="9449" max="9449" width="12.42578125" style="1" bestFit="1" customWidth="1"/>
    <col min="9450" max="9450" width="9.140625" style="1"/>
    <col min="9451" max="9451" width="9.85546875" style="1" bestFit="1" customWidth="1"/>
    <col min="9452" max="9694" width="9.140625" style="1"/>
    <col min="9695" max="9695" width="10.5703125" style="1" customWidth="1"/>
    <col min="9696" max="9696" width="48.5703125" style="1" customWidth="1"/>
    <col min="9697" max="9702" width="18.5703125" style="1" customWidth="1"/>
    <col min="9703" max="9704" width="9.140625" style="1"/>
    <col min="9705" max="9705" width="12.42578125" style="1" bestFit="1" customWidth="1"/>
    <col min="9706" max="9706" width="9.140625" style="1"/>
    <col min="9707" max="9707" width="9.85546875" style="1" bestFit="1" customWidth="1"/>
    <col min="9708" max="9950" width="9.140625" style="1"/>
    <col min="9951" max="9951" width="10.5703125" style="1" customWidth="1"/>
    <col min="9952" max="9952" width="48.5703125" style="1" customWidth="1"/>
    <col min="9953" max="9958" width="18.5703125" style="1" customWidth="1"/>
    <col min="9959" max="9960" width="9.140625" style="1"/>
    <col min="9961" max="9961" width="12.42578125" style="1" bestFit="1" customWidth="1"/>
    <col min="9962" max="9962" width="9.140625" style="1"/>
    <col min="9963" max="9963" width="9.85546875" style="1" bestFit="1" customWidth="1"/>
    <col min="9964" max="10206" width="9.140625" style="1"/>
    <col min="10207" max="10207" width="10.5703125" style="1" customWidth="1"/>
    <col min="10208" max="10208" width="48.5703125" style="1" customWidth="1"/>
    <col min="10209" max="10214" width="18.5703125" style="1" customWidth="1"/>
    <col min="10215" max="10216" width="9.140625" style="1"/>
    <col min="10217" max="10217" width="12.42578125" style="1" bestFit="1" customWidth="1"/>
    <col min="10218" max="10218" width="9.140625" style="1"/>
    <col min="10219" max="10219" width="9.85546875" style="1" bestFit="1" customWidth="1"/>
    <col min="10220" max="10462" width="9.140625" style="1"/>
    <col min="10463" max="10463" width="10.5703125" style="1" customWidth="1"/>
    <col min="10464" max="10464" width="48.5703125" style="1" customWidth="1"/>
    <col min="10465" max="10470" width="18.5703125" style="1" customWidth="1"/>
    <col min="10471" max="10472" width="9.140625" style="1"/>
    <col min="10473" max="10473" width="12.42578125" style="1" bestFit="1" customWidth="1"/>
    <col min="10474" max="10474" width="9.140625" style="1"/>
    <col min="10475" max="10475" width="9.85546875" style="1" bestFit="1" customWidth="1"/>
    <col min="10476" max="10718" width="9.140625" style="1"/>
    <col min="10719" max="10719" width="10.5703125" style="1" customWidth="1"/>
    <col min="10720" max="10720" width="48.5703125" style="1" customWidth="1"/>
    <col min="10721" max="10726" width="18.5703125" style="1" customWidth="1"/>
    <col min="10727" max="10728" width="9.140625" style="1"/>
    <col min="10729" max="10729" width="12.42578125" style="1" bestFit="1" customWidth="1"/>
    <col min="10730" max="10730" width="9.140625" style="1"/>
    <col min="10731" max="10731" width="9.85546875" style="1" bestFit="1" customWidth="1"/>
    <col min="10732" max="10974" width="9.140625" style="1"/>
    <col min="10975" max="10975" width="10.5703125" style="1" customWidth="1"/>
    <col min="10976" max="10976" width="48.5703125" style="1" customWidth="1"/>
    <col min="10977" max="10982" width="18.5703125" style="1" customWidth="1"/>
    <col min="10983" max="10984" width="9.140625" style="1"/>
    <col min="10985" max="10985" width="12.42578125" style="1" bestFit="1" customWidth="1"/>
    <col min="10986" max="10986" width="9.140625" style="1"/>
    <col min="10987" max="10987" width="9.85546875" style="1" bestFit="1" customWidth="1"/>
    <col min="10988" max="11230" width="9.140625" style="1"/>
    <col min="11231" max="11231" width="10.5703125" style="1" customWidth="1"/>
    <col min="11232" max="11232" width="48.5703125" style="1" customWidth="1"/>
    <col min="11233" max="11238" width="18.5703125" style="1" customWidth="1"/>
    <col min="11239" max="11240" width="9.140625" style="1"/>
    <col min="11241" max="11241" width="12.42578125" style="1" bestFit="1" customWidth="1"/>
    <col min="11242" max="11242" width="9.140625" style="1"/>
    <col min="11243" max="11243" width="9.85546875" style="1" bestFit="1" customWidth="1"/>
    <col min="11244" max="11486" width="9.140625" style="1"/>
    <col min="11487" max="11487" width="10.5703125" style="1" customWidth="1"/>
    <col min="11488" max="11488" width="48.5703125" style="1" customWidth="1"/>
    <col min="11489" max="11494" width="18.5703125" style="1" customWidth="1"/>
    <col min="11495" max="11496" width="9.140625" style="1"/>
    <col min="11497" max="11497" width="12.42578125" style="1" bestFit="1" customWidth="1"/>
    <col min="11498" max="11498" width="9.140625" style="1"/>
    <col min="11499" max="11499" width="9.85546875" style="1" bestFit="1" customWidth="1"/>
    <col min="11500" max="11742" width="9.140625" style="1"/>
    <col min="11743" max="11743" width="10.5703125" style="1" customWidth="1"/>
    <col min="11744" max="11744" width="48.5703125" style="1" customWidth="1"/>
    <col min="11745" max="11750" width="18.5703125" style="1" customWidth="1"/>
    <col min="11751" max="11752" width="9.140625" style="1"/>
    <col min="11753" max="11753" width="12.42578125" style="1" bestFit="1" customWidth="1"/>
    <col min="11754" max="11754" width="9.140625" style="1"/>
    <col min="11755" max="11755" width="9.85546875" style="1" bestFit="1" customWidth="1"/>
    <col min="11756" max="11998" width="9.140625" style="1"/>
    <col min="11999" max="11999" width="10.5703125" style="1" customWidth="1"/>
    <col min="12000" max="12000" width="48.5703125" style="1" customWidth="1"/>
    <col min="12001" max="12006" width="18.5703125" style="1" customWidth="1"/>
    <col min="12007" max="12008" width="9.140625" style="1"/>
    <col min="12009" max="12009" width="12.42578125" style="1" bestFit="1" customWidth="1"/>
    <col min="12010" max="12010" width="9.140625" style="1"/>
    <col min="12011" max="12011" width="9.85546875" style="1" bestFit="1" customWidth="1"/>
    <col min="12012" max="12254" width="9.140625" style="1"/>
    <col min="12255" max="12255" width="10.5703125" style="1" customWidth="1"/>
    <col min="12256" max="12256" width="48.5703125" style="1" customWidth="1"/>
    <col min="12257" max="12262" width="18.5703125" style="1" customWidth="1"/>
    <col min="12263" max="12264" width="9.140625" style="1"/>
    <col min="12265" max="12265" width="12.42578125" style="1" bestFit="1" customWidth="1"/>
    <col min="12266" max="12266" width="9.140625" style="1"/>
    <col min="12267" max="12267" width="9.85546875" style="1" bestFit="1" customWidth="1"/>
    <col min="12268" max="12510" width="9.140625" style="1"/>
    <col min="12511" max="12511" width="10.5703125" style="1" customWidth="1"/>
    <col min="12512" max="12512" width="48.5703125" style="1" customWidth="1"/>
    <col min="12513" max="12518" width="18.5703125" style="1" customWidth="1"/>
    <col min="12519" max="12520" width="9.140625" style="1"/>
    <col min="12521" max="12521" width="12.42578125" style="1" bestFit="1" customWidth="1"/>
    <col min="12522" max="12522" width="9.140625" style="1"/>
    <col min="12523" max="12523" width="9.85546875" style="1" bestFit="1" customWidth="1"/>
    <col min="12524" max="12766" width="9.140625" style="1"/>
    <col min="12767" max="12767" width="10.5703125" style="1" customWidth="1"/>
    <col min="12768" max="12768" width="48.5703125" style="1" customWidth="1"/>
    <col min="12769" max="12774" width="18.5703125" style="1" customWidth="1"/>
    <col min="12775" max="12776" width="9.140625" style="1"/>
    <col min="12777" max="12777" width="12.42578125" style="1" bestFit="1" customWidth="1"/>
    <col min="12778" max="12778" width="9.140625" style="1"/>
    <col min="12779" max="12779" width="9.85546875" style="1" bestFit="1" customWidth="1"/>
    <col min="12780" max="13022" width="9.140625" style="1"/>
    <col min="13023" max="13023" width="10.5703125" style="1" customWidth="1"/>
    <col min="13024" max="13024" width="48.5703125" style="1" customWidth="1"/>
    <col min="13025" max="13030" width="18.5703125" style="1" customWidth="1"/>
    <col min="13031" max="13032" width="9.140625" style="1"/>
    <col min="13033" max="13033" width="12.42578125" style="1" bestFit="1" customWidth="1"/>
    <col min="13034" max="13034" width="9.140625" style="1"/>
    <col min="13035" max="13035" width="9.85546875" style="1" bestFit="1" customWidth="1"/>
    <col min="13036" max="13278" width="9.140625" style="1"/>
    <col min="13279" max="13279" width="10.5703125" style="1" customWidth="1"/>
    <col min="13280" max="13280" width="48.5703125" style="1" customWidth="1"/>
    <col min="13281" max="13286" width="18.5703125" style="1" customWidth="1"/>
    <col min="13287" max="13288" width="9.140625" style="1"/>
    <col min="13289" max="13289" width="12.42578125" style="1" bestFit="1" customWidth="1"/>
    <col min="13290" max="13290" width="9.140625" style="1"/>
    <col min="13291" max="13291" width="9.85546875" style="1" bestFit="1" customWidth="1"/>
    <col min="13292" max="13534" width="9.140625" style="1"/>
    <col min="13535" max="13535" width="10.5703125" style="1" customWidth="1"/>
    <col min="13536" max="13536" width="48.5703125" style="1" customWidth="1"/>
    <col min="13537" max="13542" width="18.5703125" style="1" customWidth="1"/>
    <col min="13543" max="13544" width="9.140625" style="1"/>
    <col min="13545" max="13545" width="12.42578125" style="1" bestFit="1" customWidth="1"/>
    <col min="13546" max="13546" width="9.140625" style="1"/>
    <col min="13547" max="13547" width="9.85546875" style="1" bestFit="1" customWidth="1"/>
    <col min="13548" max="13790" width="9.140625" style="1"/>
    <col min="13791" max="13791" width="10.5703125" style="1" customWidth="1"/>
    <col min="13792" max="13792" width="48.5703125" style="1" customWidth="1"/>
    <col min="13793" max="13798" width="18.5703125" style="1" customWidth="1"/>
    <col min="13799" max="13800" width="9.140625" style="1"/>
    <col min="13801" max="13801" width="12.42578125" style="1" bestFit="1" customWidth="1"/>
    <col min="13802" max="13802" width="9.140625" style="1"/>
    <col min="13803" max="13803" width="9.85546875" style="1" bestFit="1" customWidth="1"/>
    <col min="13804" max="14046" width="9.140625" style="1"/>
    <col min="14047" max="14047" width="10.5703125" style="1" customWidth="1"/>
    <col min="14048" max="14048" width="48.5703125" style="1" customWidth="1"/>
    <col min="14049" max="14054" width="18.5703125" style="1" customWidth="1"/>
    <col min="14055" max="14056" width="9.140625" style="1"/>
    <col min="14057" max="14057" width="12.42578125" style="1" bestFit="1" customWidth="1"/>
    <col min="14058" max="14058" width="9.140625" style="1"/>
    <col min="14059" max="14059" width="9.85546875" style="1" bestFit="1" customWidth="1"/>
    <col min="14060" max="14302" width="9.140625" style="1"/>
    <col min="14303" max="14303" width="10.5703125" style="1" customWidth="1"/>
    <col min="14304" max="14304" width="48.5703125" style="1" customWidth="1"/>
    <col min="14305" max="14310" width="18.5703125" style="1" customWidth="1"/>
    <col min="14311" max="14312" width="9.140625" style="1"/>
    <col min="14313" max="14313" width="12.42578125" style="1" bestFit="1" customWidth="1"/>
    <col min="14314" max="14314" width="9.140625" style="1"/>
    <col min="14315" max="14315" width="9.85546875" style="1" bestFit="1" customWidth="1"/>
    <col min="14316" max="14558" width="9.140625" style="1"/>
    <col min="14559" max="14559" width="10.5703125" style="1" customWidth="1"/>
    <col min="14560" max="14560" width="48.5703125" style="1" customWidth="1"/>
    <col min="14561" max="14566" width="18.5703125" style="1" customWidth="1"/>
    <col min="14567" max="14568" width="9.140625" style="1"/>
    <col min="14569" max="14569" width="12.42578125" style="1" bestFit="1" customWidth="1"/>
    <col min="14570" max="14570" width="9.140625" style="1"/>
    <col min="14571" max="14571" width="9.85546875" style="1" bestFit="1" customWidth="1"/>
    <col min="14572" max="14814" width="9.140625" style="1"/>
    <col min="14815" max="14815" width="10.5703125" style="1" customWidth="1"/>
    <col min="14816" max="14816" width="48.5703125" style="1" customWidth="1"/>
    <col min="14817" max="14822" width="18.5703125" style="1" customWidth="1"/>
    <col min="14823" max="14824" width="9.140625" style="1"/>
    <col min="14825" max="14825" width="12.42578125" style="1" bestFit="1" customWidth="1"/>
    <col min="14826" max="14826" width="9.140625" style="1"/>
    <col min="14827" max="14827" width="9.85546875" style="1" bestFit="1" customWidth="1"/>
    <col min="14828" max="15070" width="9.140625" style="1"/>
    <col min="15071" max="15071" width="10.5703125" style="1" customWidth="1"/>
    <col min="15072" max="15072" width="48.5703125" style="1" customWidth="1"/>
    <col min="15073" max="15078" width="18.5703125" style="1" customWidth="1"/>
    <col min="15079" max="15080" width="9.140625" style="1"/>
    <col min="15081" max="15081" width="12.42578125" style="1" bestFit="1" customWidth="1"/>
    <col min="15082" max="15082" width="9.140625" style="1"/>
    <col min="15083" max="15083" width="9.85546875" style="1" bestFit="1" customWidth="1"/>
    <col min="15084" max="15326" width="9.140625" style="1"/>
    <col min="15327" max="15327" width="10.5703125" style="1" customWidth="1"/>
    <col min="15328" max="15328" width="48.5703125" style="1" customWidth="1"/>
    <col min="15329" max="15334" width="18.5703125" style="1" customWidth="1"/>
    <col min="15335" max="15336" width="9.140625" style="1"/>
    <col min="15337" max="15337" width="12.42578125" style="1" bestFit="1" customWidth="1"/>
    <col min="15338" max="15338" width="9.140625" style="1"/>
    <col min="15339" max="15339" width="9.85546875" style="1" bestFit="1" customWidth="1"/>
    <col min="15340" max="15582" width="9.140625" style="1"/>
    <col min="15583" max="15583" width="10.5703125" style="1" customWidth="1"/>
    <col min="15584" max="15584" width="48.5703125" style="1" customWidth="1"/>
    <col min="15585" max="15590" width="18.5703125" style="1" customWidth="1"/>
    <col min="15591" max="15592" width="9.140625" style="1"/>
    <col min="15593" max="15593" width="12.42578125" style="1" bestFit="1" customWidth="1"/>
    <col min="15594" max="15594" width="9.140625" style="1"/>
    <col min="15595" max="15595" width="9.85546875" style="1" bestFit="1" customWidth="1"/>
    <col min="15596" max="15838" width="9.140625" style="1"/>
    <col min="15839" max="15839" width="10.5703125" style="1" customWidth="1"/>
    <col min="15840" max="15840" width="48.5703125" style="1" customWidth="1"/>
    <col min="15841" max="15846" width="18.5703125" style="1" customWidth="1"/>
    <col min="15847" max="15848" width="9.140625" style="1"/>
    <col min="15849" max="15849" width="12.42578125" style="1" bestFit="1" customWidth="1"/>
    <col min="15850" max="15850" width="9.140625" style="1"/>
    <col min="15851" max="15851" width="9.85546875" style="1" bestFit="1" customWidth="1"/>
    <col min="15852" max="16094" width="9.140625" style="1"/>
    <col min="16095" max="16095" width="10.5703125" style="1" customWidth="1"/>
    <col min="16096" max="16096" width="48.5703125" style="1" customWidth="1"/>
    <col min="16097" max="16102" width="18.5703125" style="1" customWidth="1"/>
    <col min="16103" max="16104" width="9.140625" style="1"/>
    <col min="16105" max="16105" width="12.42578125" style="1" bestFit="1" customWidth="1"/>
    <col min="16106" max="16106" width="9.140625" style="1"/>
    <col min="16107" max="16107" width="9.85546875" style="1" bestFit="1" customWidth="1"/>
    <col min="16108" max="16384" width="9.140625" style="1"/>
  </cols>
  <sheetData>
    <row r="1" spans="1:7" ht="30" customHeight="1" x14ac:dyDescent="0.25">
      <c r="A1" s="63" t="s">
        <v>174</v>
      </c>
      <c r="B1" s="63"/>
      <c r="C1" s="63"/>
      <c r="D1" s="63"/>
      <c r="E1" s="63"/>
      <c r="F1" s="63"/>
      <c r="G1" s="63"/>
    </row>
    <row r="2" spans="1:7" ht="80.099999999999994" customHeight="1" x14ac:dyDescent="0.25">
      <c r="A2" s="2" t="s">
        <v>0</v>
      </c>
      <c r="B2" s="2" t="s">
        <v>83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/>
      <c r="G3" s="3">
        <v>8</v>
      </c>
    </row>
    <row r="4" spans="1:7" ht="20.100000000000001" customHeight="1" x14ac:dyDescent="0.25">
      <c r="A4" s="62" t="s">
        <v>82</v>
      </c>
      <c r="B4" s="62"/>
      <c r="C4" s="8">
        <f>C5+C7+C9+C11+C15+C17+C18</f>
        <v>1357930.53</v>
      </c>
      <c r="D4" s="8">
        <f>D5+D7+D9+D11+D14+D16+D18</f>
        <v>1751410.1300000001</v>
      </c>
      <c r="E4" s="8">
        <f t="shared" ref="E4" si="0">E5+E7+E9+E11+E14+E16+E18</f>
        <v>1627729.32</v>
      </c>
      <c r="F4" s="8">
        <f>(E4/C4)*100</f>
        <v>119.86837942291496</v>
      </c>
      <c r="G4" s="6">
        <f>(E4/D4)*100</f>
        <v>92.938215448142913</v>
      </c>
    </row>
    <row r="5" spans="1:7" ht="20.100000000000001" customHeight="1" x14ac:dyDescent="0.25">
      <c r="A5" s="4">
        <v>1</v>
      </c>
      <c r="B5" s="5" t="s">
        <v>84</v>
      </c>
      <c r="C5" s="8">
        <f>C6</f>
        <v>130549.85</v>
      </c>
      <c r="D5" s="8">
        <f t="shared" ref="D5:E5" si="1">D6</f>
        <v>221005.29</v>
      </c>
      <c r="E5" s="8">
        <f t="shared" si="1"/>
        <v>237521.21</v>
      </c>
      <c r="F5" s="8">
        <f t="shared" ref="F5:F20" si="2">(E5/C5)*100</f>
        <v>181.9390906998361</v>
      </c>
      <c r="G5" s="6">
        <f t="shared" ref="G5:G20" si="3">(E5/D5)*100</f>
        <v>107.47308808761997</v>
      </c>
    </row>
    <row r="6" spans="1:7" ht="20.100000000000001" customHeight="1" x14ac:dyDescent="0.25">
      <c r="A6" s="5">
        <v>11</v>
      </c>
      <c r="B6" s="7" t="s">
        <v>85</v>
      </c>
      <c r="C6" s="8">
        <v>130549.85</v>
      </c>
      <c r="D6" s="8">
        <f>2652+57650+92863.56+17450+4148.73+45899+342</f>
        <v>221005.29</v>
      </c>
      <c r="E6" s="8">
        <v>237521.21</v>
      </c>
      <c r="F6" s="8">
        <f t="shared" si="2"/>
        <v>181.9390906998361</v>
      </c>
      <c r="G6" s="6">
        <f t="shared" si="3"/>
        <v>107.47308808761997</v>
      </c>
    </row>
    <row r="7" spans="1:7" ht="20.100000000000001" customHeight="1" x14ac:dyDescent="0.25">
      <c r="A7" s="4">
        <v>3</v>
      </c>
      <c r="B7" s="7" t="s">
        <v>86</v>
      </c>
      <c r="C7" s="8">
        <f>C8</f>
        <v>4581.42</v>
      </c>
      <c r="D7" s="8">
        <f t="shared" ref="D7:E7" si="4">D8</f>
        <v>13500.5</v>
      </c>
      <c r="E7" s="8">
        <f t="shared" si="4"/>
        <v>5861.65</v>
      </c>
      <c r="F7" s="8">
        <f t="shared" si="2"/>
        <v>127.94395624064154</v>
      </c>
      <c r="G7" s="6">
        <f t="shared" si="3"/>
        <v>43.418021554757232</v>
      </c>
    </row>
    <row r="8" spans="1:7" ht="20.100000000000001" customHeight="1" x14ac:dyDescent="0.25">
      <c r="A8" s="5">
        <v>31</v>
      </c>
      <c r="B8" s="7" t="s">
        <v>85</v>
      </c>
      <c r="C8" s="8">
        <v>4581.42</v>
      </c>
      <c r="D8" s="8">
        <f>7600+50.5+5850</f>
        <v>13500.5</v>
      </c>
      <c r="E8" s="8">
        <v>5861.65</v>
      </c>
      <c r="F8" s="8">
        <f t="shared" si="2"/>
        <v>127.94395624064154</v>
      </c>
      <c r="G8" s="6">
        <f t="shared" si="3"/>
        <v>43.418021554757232</v>
      </c>
    </row>
    <row r="9" spans="1:7" ht="20.100000000000001" customHeight="1" x14ac:dyDescent="0.25">
      <c r="A9" s="4">
        <v>4</v>
      </c>
      <c r="B9" s="5" t="s">
        <v>87</v>
      </c>
      <c r="C9" s="8">
        <f>C10</f>
        <v>27424.13</v>
      </c>
      <c r="D9" s="8">
        <f t="shared" ref="D9:E9" si="5">D10</f>
        <v>52277.7</v>
      </c>
      <c r="E9" s="8">
        <f t="shared" si="5"/>
        <v>33592.870000000003</v>
      </c>
      <c r="F9" s="8">
        <f t="shared" si="2"/>
        <v>122.49384027861596</v>
      </c>
      <c r="G9" s="6">
        <f t="shared" si="3"/>
        <v>64.25850792976739</v>
      </c>
    </row>
    <row r="10" spans="1:7" ht="20.100000000000001" customHeight="1" x14ac:dyDescent="0.25">
      <c r="A10" s="5">
        <v>41</v>
      </c>
      <c r="B10" s="7" t="s">
        <v>85</v>
      </c>
      <c r="C10" s="8">
        <v>27424.13</v>
      </c>
      <c r="D10" s="8">
        <f>13000+34777.7+4500</f>
        <v>52277.7</v>
      </c>
      <c r="E10" s="8">
        <v>33592.870000000003</v>
      </c>
      <c r="F10" s="8">
        <f t="shared" si="2"/>
        <v>122.49384027861596</v>
      </c>
      <c r="G10" s="6">
        <f t="shared" si="3"/>
        <v>64.25850792976739</v>
      </c>
    </row>
    <row r="11" spans="1:7" ht="20.100000000000001" customHeight="1" x14ac:dyDescent="0.25">
      <c r="A11" s="4">
        <v>5</v>
      </c>
      <c r="B11" s="7" t="s">
        <v>88</v>
      </c>
      <c r="C11" s="8">
        <f>SUM(C12:C13)</f>
        <v>1173296.83</v>
      </c>
      <c r="D11" s="8">
        <f t="shared" ref="D11:E11" si="6">SUM(D12:D13)</f>
        <v>1447912.74</v>
      </c>
      <c r="E11" s="8">
        <f t="shared" si="6"/>
        <v>1342689.69</v>
      </c>
      <c r="F11" s="8">
        <f t="shared" si="2"/>
        <v>114.4373406344241</v>
      </c>
      <c r="G11" s="6">
        <f t="shared" si="3"/>
        <v>92.732776838471636</v>
      </c>
    </row>
    <row r="12" spans="1:7" ht="20.100000000000001" customHeight="1" x14ac:dyDescent="0.25">
      <c r="A12" s="5">
        <v>5402</v>
      </c>
      <c r="B12" s="7" t="s">
        <v>85</v>
      </c>
      <c r="C12" s="8">
        <v>43561.279999999999</v>
      </c>
      <c r="D12" s="8">
        <v>0</v>
      </c>
      <c r="E12" s="8">
        <v>500</v>
      </c>
      <c r="F12" s="8">
        <f t="shared" si="2"/>
        <v>1.1478083288645329</v>
      </c>
      <c r="G12" s="6" t="e">
        <f t="shared" si="3"/>
        <v>#DIV/0!</v>
      </c>
    </row>
    <row r="13" spans="1:7" ht="20.100000000000001" customHeight="1" x14ac:dyDescent="0.25">
      <c r="A13" s="5">
        <v>57</v>
      </c>
      <c r="B13" s="7" t="s">
        <v>85</v>
      </c>
      <c r="C13" s="8">
        <v>1129735.55</v>
      </c>
      <c r="D13" s="8">
        <f>1230860.04+204552.7+12500</f>
        <v>1447912.74</v>
      </c>
      <c r="E13" s="8">
        <v>1342189.69</v>
      </c>
      <c r="F13" s="8">
        <f t="shared" si="2"/>
        <v>118.80565234934848</v>
      </c>
      <c r="G13" s="6">
        <f t="shared" si="3"/>
        <v>92.698244370720857</v>
      </c>
    </row>
    <row r="14" spans="1:7" ht="20.100000000000001" customHeight="1" x14ac:dyDescent="0.25">
      <c r="A14" s="4">
        <v>6</v>
      </c>
      <c r="B14" s="7" t="s">
        <v>89</v>
      </c>
      <c r="C14" s="8">
        <f>C15</f>
        <v>435</v>
      </c>
      <c r="D14" s="8">
        <f t="shared" ref="D14:E14" si="7">D15</f>
        <v>8900</v>
      </c>
      <c r="E14" s="8">
        <f t="shared" si="7"/>
        <v>250</v>
      </c>
      <c r="F14" s="8">
        <f t="shared" si="2"/>
        <v>57.47126436781609</v>
      </c>
      <c r="G14" s="6">
        <f t="shared" si="3"/>
        <v>2.8089887640449436</v>
      </c>
    </row>
    <row r="15" spans="1:7" ht="20.100000000000001" customHeight="1" x14ac:dyDescent="0.25">
      <c r="A15" s="5">
        <v>6103</v>
      </c>
      <c r="B15" s="7" t="s">
        <v>85</v>
      </c>
      <c r="C15" s="8">
        <v>435</v>
      </c>
      <c r="D15" s="8">
        <f>250+525+8125</f>
        <v>8900</v>
      </c>
      <c r="E15" s="8">
        <v>250</v>
      </c>
      <c r="F15" s="8">
        <f t="shared" si="2"/>
        <v>57.47126436781609</v>
      </c>
      <c r="G15" s="6">
        <f t="shared" si="3"/>
        <v>2.8089887640449436</v>
      </c>
    </row>
    <row r="16" spans="1:7" ht="20.100000000000001" customHeight="1" x14ac:dyDescent="0.25">
      <c r="A16" s="4">
        <v>921</v>
      </c>
      <c r="B16" s="5" t="s">
        <v>84</v>
      </c>
      <c r="C16" s="8">
        <f>C17</f>
        <v>15975.18</v>
      </c>
      <c r="D16" s="8">
        <f t="shared" ref="D16:E16" si="8">D17</f>
        <v>370.59</v>
      </c>
      <c r="E16" s="8">
        <f t="shared" si="8"/>
        <v>370.59</v>
      </c>
      <c r="F16" s="8">
        <f t="shared" si="2"/>
        <v>2.3197860681381992</v>
      </c>
      <c r="G16" s="6">
        <f t="shared" si="3"/>
        <v>100</v>
      </c>
    </row>
    <row r="17" spans="1:7" ht="20.100000000000001" customHeight="1" x14ac:dyDescent="0.25">
      <c r="A17" s="5">
        <v>11</v>
      </c>
      <c r="B17" s="7" t="s">
        <v>90</v>
      </c>
      <c r="C17" s="8">
        <v>15975.18</v>
      </c>
      <c r="D17" s="8">
        <v>370.59</v>
      </c>
      <c r="E17" s="8">
        <v>370.59</v>
      </c>
      <c r="F17" s="8">
        <f t="shared" si="2"/>
        <v>2.3197860681381992</v>
      </c>
      <c r="G17" s="6">
        <f t="shared" si="3"/>
        <v>100</v>
      </c>
    </row>
    <row r="18" spans="1:7" ht="20.100000000000001" customHeight="1" x14ac:dyDescent="0.25">
      <c r="A18" s="4">
        <v>925</v>
      </c>
      <c r="B18" s="7" t="s">
        <v>88</v>
      </c>
      <c r="C18" s="8">
        <f>SUM(C19:C20)</f>
        <v>5668.12</v>
      </c>
      <c r="D18" s="8">
        <f t="shared" ref="D18:E18" si="9">SUM(D19:D20)</f>
        <v>7443.31</v>
      </c>
      <c r="E18" s="8">
        <f t="shared" si="9"/>
        <v>7443.31</v>
      </c>
      <c r="F18" s="8">
        <f t="shared" si="2"/>
        <v>131.31884998906165</v>
      </c>
      <c r="G18" s="6">
        <f t="shared" si="3"/>
        <v>100</v>
      </c>
    </row>
    <row r="19" spans="1:7" ht="20.100000000000001" customHeight="1" x14ac:dyDescent="0.25">
      <c r="A19" s="5">
        <v>5402</v>
      </c>
      <c r="B19" s="7" t="s">
        <v>90</v>
      </c>
      <c r="C19" s="8">
        <v>5577.16</v>
      </c>
      <c r="D19" s="8">
        <v>7443.31</v>
      </c>
      <c r="E19" s="8">
        <v>7443.31</v>
      </c>
      <c r="F19" s="8">
        <f t="shared" si="2"/>
        <v>133.46057850232017</v>
      </c>
      <c r="G19" s="6">
        <f t="shared" si="3"/>
        <v>100</v>
      </c>
    </row>
    <row r="20" spans="1:7" ht="20.100000000000001" customHeight="1" x14ac:dyDescent="0.25">
      <c r="A20" s="5">
        <v>57</v>
      </c>
      <c r="B20" s="7" t="s">
        <v>90</v>
      </c>
      <c r="C20" s="8">
        <v>90.96</v>
      </c>
      <c r="D20" s="8">
        <v>0</v>
      </c>
      <c r="E20" s="8">
        <v>0</v>
      </c>
      <c r="F20" s="8">
        <f t="shared" si="2"/>
        <v>0</v>
      </c>
      <c r="G20" s="6" t="e">
        <f t="shared" si="3"/>
        <v>#DIV/0!</v>
      </c>
    </row>
    <row r="21" spans="1:7" ht="15" customHeight="1" x14ac:dyDescent="0.25"/>
    <row r="22" spans="1:7" ht="30" customHeight="1" x14ac:dyDescent="0.25">
      <c r="A22" s="63" t="s">
        <v>166</v>
      </c>
      <c r="B22" s="63"/>
      <c r="C22" s="63"/>
      <c r="D22" s="63"/>
      <c r="E22" s="63"/>
      <c r="F22" s="63"/>
      <c r="G22" s="63"/>
    </row>
    <row r="23" spans="1:7" ht="80.099999999999994" customHeight="1" x14ac:dyDescent="0.25">
      <c r="A23" s="2" t="s">
        <v>0</v>
      </c>
      <c r="B23" s="2" t="s">
        <v>83</v>
      </c>
      <c r="C23" s="2" t="s">
        <v>169</v>
      </c>
      <c r="D23" s="2" t="s">
        <v>170</v>
      </c>
      <c r="E23" s="2" t="s">
        <v>171</v>
      </c>
      <c r="F23" s="2" t="s">
        <v>172</v>
      </c>
      <c r="G23" s="2" t="s">
        <v>173</v>
      </c>
    </row>
    <row r="24" spans="1:7" ht="9.1999999999999993" customHeight="1" x14ac:dyDescent="0.25">
      <c r="A24" s="3">
        <v>1</v>
      </c>
      <c r="B24" s="3">
        <v>2</v>
      </c>
      <c r="C24" s="3">
        <v>3</v>
      </c>
      <c r="D24" s="3">
        <v>4</v>
      </c>
      <c r="E24" s="3">
        <v>6</v>
      </c>
      <c r="F24" s="3"/>
      <c r="G24" s="3">
        <v>8</v>
      </c>
    </row>
    <row r="25" spans="1:7" ht="20.100000000000001" customHeight="1" x14ac:dyDescent="0.25">
      <c r="A25" s="62" t="s">
        <v>28</v>
      </c>
      <c r="B25" s="62"/>
      <c r="C25" s="8">
        <f>C26+C28+C30+C32+C35+C37+C39+C41+C44</f>
        <v>1366546.8399999999</v>
      </c>
      <c r="D25" s="8">
        <f t="shared" ref="D25" si="10">D26+D28+D30+D32+D35+D37+D39+D41+D44</f>
        <v>1776597.7399999998</v>
      </c>
      <c r="E25" s="8">
        <f>E26+E28+E30+E32+E35+E37+E39+E41+E44</f>
        <v>1619701.6600000001</v>
      </c>
      <c r="F25" s="34">
        <f>(E25/C25)*100</f>
        <v>118.52514766343467</v>
      </c>
      <c r="G25" s="8">
        <f>(E25/D25)*100</f>
        <v>91.168733559235548</v>
      </c>
    </row>
    <row r="26" spans="1:7" ht="20.100000000000001" customHeight="1" x14ac:dyDescent="0.25">
      <c r="A26" s="4">
        <v>1</v>
      </c>
      <c r="B26" s="5" t="s">
        <v>84</v>
      </c>
      <c r="C26" s="8">
        <f>C27</f>
        <v>149961.20000000001</v>
      </c>
      <c r="D26" s="8">
        <f t="shared" ref="D26:E26" si="11">D27</f>
        <v>221005.29</v>
      </c>
      <c r="E26" s="8">
        <f t="shared" si="11"/>
        <v>247650.52</v>
      </c>
      <c r="F26" s="34">
        <f t="shared" ref="F26:F45" si="12">(E26/C26)*100</f>
        <v>165.14306367246994</v>
      </c>
      <c r="G26" s="8">
        <f t="shared" ref="G26:G45" si="13">(E26/D26)*100</f>
        <v>112.05637656908574</v>
      </c>
    </row>
    <row r="27" spans="1:7" ht="20.100000000000001" customHeight="1" x14ac:dyDescent="0.25">
      <c r="A27" s="5">
        <v>11</v>
      </c>
      <c r="B27" s="7" t="s">
        <v>91</v>
      </c>
      <c r="C27" s="8">
        <v>149961.20000000001</v>
      </c>
      <c r="D27" s="8">
        <f>2652+57650+92863.56+17450+4148.73+45899+342</f>
        <v>221005.29</v>
      </c>
      <c r="E27" s="8">
        <v>247650.52</v>
      </c>
      <c r="F27" s="34">
        <f t="shared" si="12"/>
        <v>165.14306367246994</v>
      </c>
      <c r="G27" s="8">
        <f>(E27/D27)*100</f>
        <v>112.05637656908574</v>
      </c>
    </row>
    <row r="28" spans="1:7" ht="20.100000000000001" customHeight="1" x14ac:dyDescent="0.25">
      <c r="A28" s="4">
        <v>3</v>
      </c>
      <c r="B28" s="7" t="s">
        <v>86</v>
      </c>
      <c r="C28" s="8">
        <f>C29</f>
        <v>0</v>
      </c>
      <c r="D28" s="8">
        <f t="shared" ref="D28:E28" si="14">D29</f>
        <v>13500.5</v>
      </c>
      <c r="E28" s="8">
        <f t="shared" si="14"/>
        <v>409.39</v>
      </c>
      <c r="F28" s="34" t="e">
        <f t="shared" si="12"/>
        <v>#DIV/0!</v>
      </c>
      <c r="G28" s="8">
        <f t="shared" si="13"/>
        <v>3.032406207177512</v>
      </c>
    </row>
    <row r="29" spans="1:7" ht="20.100000000000001" customHeight="1" x14ac:dyDescent="0.25">
      <c r="A29" s="5">
        <v>31</v>
      </c>
      <c r="B29" s="7" t="s">
        <v>91</v>
      </c>
      <c r="C29" s="8">
        <v>0</v>
      </c>
      <c r="D29" s="8">
        <f>7600+50.5+5850</f>
        <v>13500.5</v>
      </c>
      <c r="E29" s="8">
        <v>409.39</v>
      </c>
      <c r="F29" s="34" t="e">
        <f t="shared" si="12"/>
        <v>#DIV/0!</v>
      </c>
      <c r="G29" s="8">
        <f t="shared" si="13"/>
        <v>3.032406207177512</v>
      </c>
    </row>
    <row r="30" spans="1:7" ht="20.100000000000001" customHeight="1" x14ac:dyDescent="0.25">
      <c r="A30" s="4">
        <v>4</v>
      </c>
      <c r="B30" s="5" t="s">
        <v>87</v>
      </c>
      <c r="C30" s="8">
        <f>C31</f>
        <v>14883.69</v>
      </c>
      <c r="D30" s="8">
        <f t="shared" ref="D30:E30" si="15">D31</f>
        <v>52277.7</v>
      </c>
      <c r="E30" s="8">
        <f t="shared" si="15"/>
        <v>16289.93</v>
      </c>
      <c r="F30" s="34">
        <f t="shared" si="12"/>
        <v>109.44819463452949</v>
      </c>
      <c r="G30" s="8">
        <f t="shared" si="13"/>
        <v>31.1603800473242</v>
      </c>
    </row>
    <row r="31" spans="1:7" ht="20.100000000000001" customHeight="1" x14ac:dyDescent="0.25">
      <c r="A31" s="5">
        <v>41</v>
      </c>
      <c r="B31" s="7" t="s">
        <v>91</v>
      </c>
      <c r="C31" s="8">
        <v>14883.69</v>
      </c>
      <c r="D31" s="8">
        <f>13000+34777.7+4500</f>
        <v>52277.7</v>
      </c>
      <c r="E31" s="8">
        <v>16289.93</v>
      </c>
      <c r="F31" s="34">
        <f t="shared" si="12"/>
        <v>109.44819463452949</v>
      </c>
      <c r="G31" s="8">
        <f t="shared" si="13"/>
        <v>31.1603800473242</v>
      </c>
    </row>
    <row r="32" spans="1:7" ht="20.100000000000001" customHeight="1" x14ac:dyDescent="0.25">
      <c r="A32" s="4">
        <v>5</v>
      </c>
      <c r="B32" s="7" t="s">
        <v>88</v>
      </c>
      <c r="C32" s="8">
        <f>SUM(C33:C34)</f>
        <v>1167635.97</v>
      </c>
      <c r="D32" s="8">
        <f t="shared" ref="D32:E32" si="16">SUM(D33:D34)</f>
        <v>1447912.74</v>
      </c>
      <c r="E32" s="8">
        <f t="shared" si="16"/>
        <v>1331319.3500000001</v>
      </c>
      <c r="F32" s="34">
        <f t="shared" si="12"/>
        <v>114.01835710833748</v>
      </c>
      <c r="G32" s="8">
        <f t="shared" si="13"/>
        <v>91.947485039740727</v>
      </c>
    </row>
    <row r="33" spans="1:7" ht="20.100000000000001" customHeight="1" x14ac:dyDescent="0.25">
      <c r="A33" s="5">
        <v>5402</v>
      </c>
      <c r="B33" s="7" t="s">
        <v>91</v>
      </c>
      <c r="C33" s="8">
        <v>45702.58</v>
      </c>
      <c r="D33" s="8">
        <v>0</v>
      </c>
      <c r="E33" s="8">
        <v>500</v>
      </c>
      <c r="F33" s="34">
        <f t="shared" si="12"/>
        <v>1.0940301400927475</v>
      </c>
      <c r="G33" s="8" t="e">
        <f t="shared" si="13"/>
        <v>#DIV/0!</v>
      </c>
    </row>
    <row r="34" spans="1:7" ht="20.100000000000001" customHeight="1" x14ac:dyDescent="0.25">
      <c r="A34" s="5">
        <v>57</v>
      </c>
      <c r="B34" s="7" t="s">
        <v>91</v>
      </c>
      <c r="C34" s="8">
        <v>1121933.3899999999</v>
      </c>
      <c r="D34" s="8">
        <f>1230860.04+204552.7+12500</f>
        <v>1447912.74</v>
      </c>
      <c r="E34" s="8">
        <v>1330819.3500000001</v>
      </c>
      <c r="F34" s="34">
        <f t="shared" si="12"/>
        <v>118.61839230936877</v>
      </c>
      <c r="G34" s="8">
        <f t="shared" si="13"/>
        <v>91.912952571989948</v>
      </c>
    </row>
    <row r="35" spans="1:7" ht="20.100000000000001" customHeight="1" x14ac:dyDescent="0.25">
      <c r="A35" s="4">
        <v>6</v>
      </c>
      <c r="B35" s="7" t="s">
        <v>89</v>
      </c>
      <c r="C35" s="8">
        <f>C36</f>
        <v>235</v>
      </c>
      <c r="D35" s="8">
        <f t="shared" ref="D35:E35" si="17">D36</f>
        <v>8900</v>
      </c>
      <c r="E35" s="8">
        <f t="shared" si="17"/>
        <v>50</v>
      </c>
      <c r="F35" s="34">
        <f t="shared" si="12"/>
        <v>21.276595744680851</v>
      </c>
      <c r="G35" s="8">
        <f t="shared" si="13"/>
        <v>0.5617977528089888</v>
      </c>
    </row>
    <row r="36" spans="1:7" ht="20.100000000000001" customHeight="1" x14ac:dyDescent="0.25">
      <c r="A36" s="5">
        <v>6103</v>
      </c>
      <c r="B36" s="7" t="s">
        <v>91</v>
      </c>
      <c r="C36" s="8">
        <v>235</v>
      </c>
      <c r="D36" s="8">
        <f>250+525+8125</f>
        <v>8900</v>
      </c>
      <c r="E36" s="8">
        <v>50</v>
      </c>
      <c r="F36" s="34">
        <f t="shared" si="12"/>
        <v>21.276595744680851</v>
      </c>
      <c r="G36" s="8">
        <f t="shared" si="13"/>
        <v>0.5617977528089888</v>
      </c>
    </row>
    <row r="37" spans="1:7" ht="20.100000000000001" customHeight="1" x14ac:dyDescent="0.25">
      <c r="A37" s="4">
        <v>923</v>
      </c>
      <c r="B37" s="7" t="s">
        <v>86</v>
      </c>
      <c r="C37" s="8">
        <f>C38</f>
        <v>2742.52</v>
      </c>
      <c r="D37" s="8">
        <f t="shared" ref="D37:E37" si="18">D38</f>
        <v>10652.16</v>
      </c>
      <c r="E37" s="8">
        <f t="shared" si="18"/>
        <v>3780.74</v>
      </c>
      <c r="F37" s="34">
        <f t="shared" si="12"/>
        <v>137.85642401878565</v>
      </c>
      <c r="G37" s="8">
        <f t="shared" si="13"/>
        <v>35.492707582311944</v>
      </c>
    </row>
    <row r="38" spans="1:7" ht="20.100000000000001" customHeight="1" x14ac:dyDescent="0.25">
      <c r="A38" s="5">
        <v>9231</v>
      </c>
      <c r="B38" s="7" t="s">
        <v>92</v>
      </c>
      <c r="C38" s="8">
        <v>2742.52</v>
      </c>
      <c r="D38" s="23">
        <f>10652.16</f>
        <v>10652.16</v>
      </c>
      <c r="E38" s="8">
        <v>3780.74</v>
      </c>
      <c r="F38" s="34">
        <f t="shared" si="12"/>
        <v>137.85642401878565</v>
      </c>
      <c r="G38" s="8">
        <f t="shared" si="13"/>
        <v>35.492707582311944</v>
      </c>
    </row>
    <row r="39" spans="1:7" ht="20.100000000000001" customHeight="1" x14ac:dyDescent="0.25">
      <c r="A39" s="4">
        <v>924</v>
      </c>
      <c r="B39" s="5" t="s">
        <v>87</v>
      </c>
      <c r="C39" s="8">
        <f>C40</f>
        <v>21159.97</v>
      </c>
      <c r="D39" s="8">
        <f t="shared" ref="D39:E39" si="19">D40</f>
        <v>15065.55</v>
      </c>
      <c r="E39" s="8">
        <f t="shared" si="19"/>
        <v>15065.55</v>
      </c>
      <c r="F39" s="34">
        <f t="shared" si="12"/>
        <v>71.198352360612986</v>
      </c>
      <c r="G39" s="8">
        <f t="shared" si="13"/>
        <v>100</v>
      </c>
    </row>
    <row r="40" spans="1:7" ht="20.100000000000001" customHeight="1" x14ac:dyDescent="0.25">
      <c r="A40" s="5">
        <v>9241</v>
      </c>
      <c r="B40" s="7" t="s">
        <v>92</v>
      </c>
      <c r="C40" s="8">
        <v>21159.97</v>
      </c>
      <c r="D40" s="23">
        <f>15065.55</f>
        <v>15065.55</v>
      </c>
      <c r="E40" s="8">
        <v>15065.55</v>
      </c>
      <c r="F40" s="34">
        <f t="shared" si="12"/>
        <v>71.198352360612986</v>
      </c>
      <c r="G40" s="8">
        <f t="shared" si="13"/>
        <v>100</v>
      </c>
    </row>
    <row r="41" spans="1:7" ht="20.100000000000001" customHeight="1" x14ac:dyDescent="0.25">
      <c r="A41" s="4">
        <v>925</v>
      </c>
      <c r="B41" s="7" t="s">
        <v>88</v>
      </c>
      <c r="C41" s="8">
        <f>SUM(C42:C43)</f>
        <v>9627.6299999999992</v>
      </c>
      <c r="D41" s="8">
        <f t="shared" ref="D41:E41" si="20">SUM(D42:D43)</f>
        <v>7238.66</v>
      </c>
      <c r="E41" s="8">
        <f t="shared" si="20"/>
        <v>5136.18</v>
      </c>
      <c r="F41" s="34">
        <f t="shared" si="12"/>
        <v>53.34833183244475</v>
      </c>
      <c r="G41" s="8">
        <f t="shared" si="13"/>
        <v>70.954845233786372</v>
      </c>
    </row>
    <row r="42" spans="1:7" ht="20.100000000000001" customHeight="1" x14ac:dyDescent="0.25">
      <c r="A42" s="5">
        <v>925402</v>
      </c>
      <c r="B42" s="7" t="s">
        <v>92</v>
      </c>
      <c r="C42" s="8">
        <v>7707.16</v>
      </c>
      <c r="D42" s="8">
        <f>1706.76</f>
        <v>1706.76</v>
      </c>
      <c r="E42" s="8">
        <v>0</v>
      </c>
      <c r="F42" s="34">
        <f t="shared" si="12"/>
        <v>0</v>
      </c>
      <c r="G42" s="8">
        <f t="shared" si="13"/>
        <v>0</v>
      </c>
    </row>
    <row r="43" spans="1:7" ht="20.100000000000001" customHeight="1" x14ac:dyDescent="0.25">
      <c r="A43" s="5">
        <v>9257</v>
      </c>
      <c r="B43" s="7" t="s">
        <v>92</v>
      </c>
      <c r="C43" s="8">
        <v>1920.47</v>
      </c>
      <c r="D43" s="8">
        <f>5531.9</f>
        <v>5531.9</v>
      </c>
      <c r="E43" s="8">
        <v>5136.18</v>
      </c>
      <c r="F43" s="34">
        <f t="shared" si="12"/>
        <v>267.4439069602754</v>
      </c>
      <c r="G43" s="8">
        <f t="shared" si="13"/>
        <v>92.846580740794309</v>
      </c>
    </row>
    <row r="44" spans="1:7" ht="20.100000000000001" customHeight="1" x14ac:dyDescent="0.25">
      <c r="A44" s="4">
        <v>926</v>
      </c>
      <c r="B44" s="7" t="s">
        <v>89</v>
      </c>
      <c r="C44" s="8">
        <f>C45</f>
        <v>300.86</v>
      </c>
      <c r="D44" s="8">
        <f t="shared" ref="D44:E44" si="21">D45</f>
        <v>45.14</v>
      </c>
      <c r="E44" s="8">
        <f t="shared" si="21"/>
        <v>0</v>
      </c>
      <c r="F44" s="34">
        <f t="shared" si="12"/>
        <v>0</v>
      </c>
      <c r="G44" s="8">
        <f t="shared" si="13"/>
        <v>0</v>
      </c>
    </row>
    <row r="45" spans="1:7" ht="20.100000000000001" customHeight="1" x14ac:dyDescent="0.25">
      <c r="A45" s="5">
        <v>926103</v>
      </c>
      <c r="B45" s="7" t="s">
        <v>92</v>
      </c>
      <c r="C45" s="8">
        <v>300.86</v>
      </c>
      <c r="D45" s="23">
        <f>45.14</f>
        <v>45.14</v>
      </c>
      <c r="E45" s="8">
        <v>0</v>
      </c>
      <c r="F45" s="34">
        <f t="shared" si="12"/>
        <v>0</v>
      </c>
      <c r="G45" s="8">
        <f t="shared" si="13"/>
        <v>0</v>
      </c>
    </row>
    <row r="47" spans="1:7" x14ac:dyDescent="0.25">
      <c r="C47" s="17"/>
      <c r="D47" s="17"/>
      <c r="E47" s="17"/>
    </row>
  </sheetData>
  <mergeCells count="4">
    <mergeCell ref="A1:G1"/>
    <mergeCell ref="A22:G22"/>
    <mergeCell ref="A4:B4"/>
    <mergeCell ref="A25:B25"/>
  </mergeCells>
  <pageMargins left="0.39370078740157483" right="0.39370078740157483" top="0.39370078740157483" bottom="0.39370078740157483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zoomScale="80" zoomScaleNormal="80" workbookViewId="0">
      <selection sqref="A1:G1"/>
    </sheetView>
  </sheetViews>
  <sheetFormatPr defaultRowHeight="15" x14ac:dyDescent="0.25"/>
  <cols>
    <col min="1" max="1" width="10.5703125" style="19" customWidth="1"/>
    <col min="2" max="2" width="51.57031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162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93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28</v>
      </c>
      <c r="B4" s="62"/>
      <c r="C4" s="8">
        <f>C5</f>
        <v>1366546.8399999999</v>
      </c>
      <c r="D4" s="8">
        <f t="shared" ref="D4:E4" si="0">D5</f>
        <v>1776597.74</v>
      </c>
      <c r="E4" s="8">
        <f t="shared" si="0"/>
        <v>1619701.6600000001</v>
      </c>
      <c r="F4" s="8">
        <f>(E4/C4)*100</f>
        <v>118.52514766343467</v>
      </c>
      <c r="G4" s="6">
        <f>(E4/D4)*100</f>
        <v>91.168733559235534</v>
      </c>
    </row>
    <row r="5" spans="1:7" ht="20.100000000000001" customHeight="1" x14ac:dyDescent="0.25">
      <c r="A5" s="20" t="s">
        <v>94</v>
      </c>
      <c r="B5" s="5" t="s">
        <v>95</v>
      </c>
      <c r="C5" s="8">
        <f>SUM(C6:C7)</f>
        <v>1366546.8399999999</v>
      </c>
      <c r="D5" s="8">
        <f t="shared" ref="D5:E5" si="1">SUM(D6:D7)</f>
        <v>1776597.74</v>
      </c>
      <c r="E5" s="8">
        <f t="shared" si="1"/>
        <v>1619701.6600000001</v>
      </c>
      <c r="F5" s="8">
        <f t="shared" ref="F5:F7" si="2">(E5/C5)*100</f>
        <v>118.52514766343467</v>
      </c>
      <c r="G5" s="6">
        <f t="shared" ref="G5:G7" si="3">(E5/D5)*100</f>
        <v>91.168733559235534</v>
      </c>
    </row>
    <row r="6" spans="1:7" ht="20.100000000000001" customHeight="1" x14ac:dyDescent="0.25">
      <c r="A6" s="18" t="s">
        <v>96</v>
      </c>
      <c r="B6" s="7" t="s">
        <v>97</v>
      </c>
      <c r="C6" s="8">
        <v>1223954.47</v>
      </c>
      <c r="D6" s="8">
        <v>1557145.68</v>
      </c>
      <c r="E6" s="8">
        <v>1489984.57</v>
      </c>
      <c r="F6" s="8">
        <f t="shared" si="2"/>
        <v>121.73529379732567</v>
      </c>
      <c r="G6" s="6">
        <f t="shared" si="3"/>
        <v>95.686909011621836</v>
      </c>
    </row>
    <row r="7" spans="1:7" ht="20.100000000000001" customHeight="1" x14ac:dyDescent="0.25">
      <c r="A7" s="18" t="s">
        <v>98</v>
      </c>
      <c r="B7" s="7" t="s">
        <v>99</v>
      </c>
      <c r="C7" s="8">
        <v>142592.37</v>
      </c>
      <c r="D7" s="8">
        <v>219452.06</v>
      </c>
      <c r="E7" s="8">
        <v>129717.09</v>
      </c>
      <c r="F7" s="8">
        <f t="shared" si="2"/>
        <v>90.970568761848909</v>
      </c>
      <c r="G7" s="6">
        <f t="shared" si="3"/>
        <v>59.109533991159616</v>
      </c>
    </row>
  </sheetData>
  <mergeCells count="2">
    <mergeCell ref="A1:G1"/>
    <mergeCell ref="A4:B4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sqref="A1:G1"/>
    </sheetView>
  </sheetViews>
  <sheetFormatPr defaultRowHeight="15" x14ac:dyDescent="0.25"/>
  <cols>
    <col min="1" max="1" width="10.5703125" style="19" customWidth="1"/>
    <col min="2" max="2" width="55.140625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163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1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129</v>
      </c>
      <c r="B4" s="62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4">
        <v>8</v>
      </c>
      <c r="B5" s="7" t="s">
        <v>137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4">
        <v>84</v>
      </c>
      <c r="B6" s="7" t="s">
        <v>127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2" t="s">
        <v>131</v>
      </c>
      <c r="B7" s="62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30" x14ac:dyDescent="0.25">
      <c r="A8" s="4">
        <v>5</v>
      </c>
      <c r="B8" s="7" t="s">
        <v>138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4">
        <v>54</v>
      </c>
      <c r="B9" s="7" t="s">
        <v>128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sqref="A1:G1"/>
    </sheetView>
  </sheetViews>
  <sheetFormatPr defaultRowHeight="15" x14ac:dyDescent="0.25"/>
  <cols>
    <col min="1" max="1" width="10.5703125" style="19" customWidth="1"/>
    <col min="2" max="2" width="53" style="19" customWidth="1"/>
    <col min="3" max="5" width="15.5703125" style="19" customWidth="1"/>
    <col min="6" max="6" width="16.140625" style="19" bestFit="1" customWidth="1"/>
    <col min="7" max="7" width="19.5703125" style="19" customWidth="1"/>
    <col min="251" max="251" width="10.5703125" customWidth="1"/>
    <col min="252" max="252" width="51.5703125" customWidth="1"/>
    <col min="253" max="257" width="15.5703125" customWidth="1"/>
    <col min="258" max="258" width="19.5703125" customWidth="1"/>
    <col min="507" max="507" width="10.5703125" customWidth="1"/>
    <col min="508" max="508" width="51.5703125" customWidth="1"/>
    <col min="509" max="513" width="15.5703125" customWidth="1"/>
    <col min="514" max="514" width="19.5703125" customWidth="1"/>
    <col min="763" max="763" width="10.5703125" customWidth="1"/>
    <col min="764" max="764" width="51.5703125" customWidth="1"/>
    <col min="765" max="769" width="15.5703125" customWidth="1"/>
    <col min="770" max="770" width="19.5703125" customWidth="1"/>
    <col min="1019" max="1019" width="10.5703125" customWidth="1"/>
    <col min="1020" max="1020" width="51.5703125" customWidth="1"/>
    <col min="1021" max="1025" width="15.5703125" customWidth="1"/>
    <col min="1026" max="1026" width="19.5703125" customWidth="1"/>
    <col min="1275" max="1275" width="10.5703125" customWidth="1"/>
    <col min="1276" max="1276" width="51.5703125" customWidth="1"/>
    <col min="1277" max="1281" width="15.5703125" customWidth="1"/>
    <col min="1282" max="1282" width="19.5703125" customWidth="1"/>
    <col min="1531" max="1531" width="10.5703125" customWidth="1"/>
    <col min="1532" max="1532" width="51.5703125" customWidth="1"/>
    <col min="1533" max="1537" width="15.5703125" customWidth="1"/>
    <col min="1538" max="1538" width="19.5703125" customWidth="1"/>
    <col min="1787" max="1787" width="10.5703125" customWidth="1"/>
    <col min="1788" max="1788" width="51.5703125" customWidth="1"/>
    <col min="1789" max="1793" width="15.5703125" customWidth="1"/>
    <col min="1794" max="1794" width="19.5703125" customWidth="1"/>
    <col min="2043" max="2043" width="10.5703125" customWidth="1"/>
    <col min="2044" max="2044" width="51.5703125" customWidth="1"/>
    <col min="2045" max="2049" width="15.5703125" customWidth="1"/>
    <col min="2050" max="2050" width="19.5703125" customWidth="1"/>
    <col min="2299" max="2299" width="10.5703125" customWidth="1"/>
    <col min="2300" max="2300" width="51.5703125" customWidth="1"/>
    <col min="2301" max="2305" width="15.5703125" customWidth="1"/>
    <col min="2306" max="2306" width="19.5703125" customWidth="1"/>
    <col min="2555" max="2555" width="10.5703125" customWidth="1"/>
    <col min="2556" max="2556" width="51.5703125" customWidth="1"/>
    <col min="2557" max="2561" width="15.5703125" customWidth="1"/>
    <col min="2562" max="2562" width="19.5703125" customWidth="1"/>
    <col min="2811" max="2811" width="10.5703125" customWidth="1"/>
    <col min="2812" max="2812" width="51.5703125" customWidth="1"/>
    <col min="2813" max="2817" width="15.5703125" customWidth="1"/>
    <col min="2818" max="2818" width="19.5703125" customWidth="1"/>
    <col min="3067" max="3067" width="10.5703125" customWidth="1"/>
    <col min="3068" max="3068" width="51.5703125" customWidth="1"/>
    <col min="3069" max="3073" width="15.5703125" customWidth="1"/>
    <col min="3074" max="3074" width="19.5703125" customWidth="1"/>
    <col min="3323" max="3323" width="10.5703125" customWidth="1"/>
    <col min="3324" max="3324" width="51.5703125" customWidth="1"/>
    <col min="3325" max="3329" width="15.5703125" customWidth="1"/>
    <col min="3330" max="3330" width="19.5703125" customWidth="1"/>
    <col min="3579" max="3579" width="10.5703125" customWidth="1"/>
    <col min="3580" max="3580" width="51.5703125" customWidth="1"/>
    <col min="3581" max="3585" width="15.5703125" customWidth="1"/>
    <col min="3586" max="3586" width="19.5703125" customWidth="1"/>
    <col min="3835" max="3835" width="10.5703125" customWidth="1"/>
    <col min="3836" max="3836" width="51.5703125" customWidth="1"/>
    <col min="3837" max="3841" width="15.5703125" customWidth="1"/>
    <col min="3842" max="3842" width="19.5703125" customWidth="1"/>
    <col min="4091" max="4091" width="10.5703125" customWidth="1"/>
    <col min="4092" max="4092" width="51.5703125" customWidth="1"/>
    <col min="4093" max="4097" width="15.5703125" customWidth="1"/>
    <col min="4098" max="4098" width="19.5703125" customWidth="1"/>
    <col min="4347" max="4347" width="10.5703125" customWidth="1"/>
    <col min="4348" max="4348" width="51.5703125" customWidth="1"/>
    <col min="4349" max="4353" width="15.5703125" customWidth="1"/>
    <col min="4354" max="4354" width="19.5703125" customWidth="1"/>
    <col min="4603" max="4603" width="10.5703125" customWidth="1"/>
    <col min="4604" max="4604" width="51.5703125" customWidth="1"/>
    <col min="4605" max="4609" width="15.5703125" customWidth="1"/>
    <col min="4610" max="4610" width="19.5703125" customWidth="1"/>
    <col min="4859" max="4859" width="10.5703125" customWidth="1"/>
    <col min="4860" max="4860" width="51.5703125" customWidth="1"/>
    <col min="4861" max="4865" width="15.5703125" customWidth="1"/>
    <col min="4866" max="4866" width="19.5703125" customWidth="1"/>
    <col min="5115" max="5115" width="10.5703125" customWidth="1"/>
    <col min="5116" max="5116" width="51.5703125" customWidth="1"/>
    <col min="5117" max="5121" width="15.5703125" customWidth="1"/>
    <col min="5122" max="5122" width="19.5703125" customWidth="1"/>
    <col min="5371" max="5371" width="10.5703125" customWidth="1"/>
    <col min="5372" max="5372" width="51.5703125" customWidth="1"/>
    <col min="5373" max="5377" width="15.5703125" customWidth="1"/>
    <col min="5378" max="5378" width="19.5703125" customWidth="1"/>
    <col min="5627" max="5627" width="10.5703125" customWidth="1"/>
    <col min="5628" max="5628" width="51.5703125" customWidth="1"/>
    <col min="5629" max="5633" width="15.5703125" customWidth="1"/>
    <col min="5634" max="5634" width="19.5703125" customWidth="1"/>
    <col min="5883" max="5883" width="10.5703125" customWidth="1"/>
    <col min="5884" max="5884" width="51.5703125" customWidth="1"/>
    <col min="5885" max="5889" width="15.5703125" customWidth="1"/>
    <col min="5890" max="5890" width="19.5703125" customWidth="1"/>
    <col min="6139" max="6139" width="10.5703125" customWidth="1"/>
    <col min="6140" max="6140" width="51.5703125" customWidth="1"/>
    <col min="6141" max="6145" width="15.5703125" customWidth="1"/>
    <col min="6146" max="6146" width="19.5703125" customWidth="1"/>
    <col min="6395" max="6395" width="10.5703125" customWidth="1"/>
    <col min="6396" max="6396" width="51.5703125" customWidth="1"/>
    <col min="6397" max="6401" width="15.5703125" customWidth="1"/>
    <col min="6402" max="6402" width="19.5703125" customWidth="1"/>
    <col min="6651" max="6651" width="10.5703125" customWidth="1"/>
    <col min="6652" max="6652" width="51.5703125" customWidth="1"/>
    <col min="6653" max="6657" width="15.5703125" customWidth="1"/>
    <col min="6658" max="6658" width="19.5703125" customWidth="1"/>
    <col min="6907" max="6907" width="10.5703125" customWidth="1"/>
    <col min="6908" max="6908" width="51.5703125" customWidth="1"/>
    <col min="6909" max="6913" width="15.5703125" customWidth="1"/>
    <col min="6914" max="6914" width="19.5703125" customWidth="1"/>
    <col min="7163" max="7163" width="10.5703125" customWidth="1"/>
    <col min="7164" max="7164" width="51.5703125" customWidth="1"/>
    <col min="7165" max="7169" width="15.5703125" customWidth="1"/>
    <col min="7170" max="7170" width="19.5703125" customWidth="1"/>
    <col min="7419" max="7419" width="10.5703125" customWidth="1"/>
    <col min="7420" max="7420" width="51.5703125" customWidth="1"/>
    <col min="7421" max="7425" width="15.5703125" customWidth="1"/>
    <col min="7426" max="7426" width="19.5703125" customWidth="1"/>
    <col min="7675" max="7675" width="10.5703125" customWidth="1"/>
    <col min="7676" max="7676" width="51.5703125" customWidth="1"/>
    <col min="7677" max="7681" width="15.5703125" customWidth="1"/>
    <col min="7682" max="7682" width="19.5703125" customWidth="1"/>
    <col min="7931" max="7931" width="10.5703125" customWidth="1"/>
    <col min="7932" max="7932" width="51.5703125" customWidth="1"/>
    <col min="7933" max="7937" width="15.5703125" customWidth="1"/>
    <col min="7938" max="7938" width="19.5703125" customWidth="1"/>
    <col min="8187" max="8187" width="10.5703125" customWidth="1"/>
    <col min="8188" max="8188" width="51.5703125" customWidth="1"/>
    <col min="8189" max="8193" width="15.5703125" customWidth="1"/>
    <col min="8194" max="8194" width="19.5703125" customWidth="1"/>
    <col min="8443" max="8443" width="10.5703125" customWidth="1"/>
    <col min="8444" max="8444" width="51.5703125" customWidth="1"/>
    <col min="8445" max="8449" width="15.5703125" customWidth="1"/>
    <col min="8450" max="8450" width="19.5703125" customWidth="1"/>
    <col min="8699" max="8699" width="10.5703125" customWidth="1"/>
    <col min="8700" max="8700" width="51.5703125" customWidth="1"/>
    <col min="8701" max="8705" width="15.5703125" customWidth="1"/>
    <col min="8706" max="8706" width="19.5703125" customWidth="1"/>
    <col min="8955" max="8955" width="10.5703125" customWidth="1"/>
    <col min="8956" max="8956" width="51.5703125" customWidth="1"/>
    <col min="8957" max="8961" width="15.5703125" customWidth="1"/>
    <col min="8962" max="8962" width="19.5703125" customWidth="1"/>
    <col min="9211" max="9211" width="10.5703125" customWidth="1"/>
    <col min="9212" max="9212" width="51.5703125" customWidth="1"/>
    <col min="9213" max="9217" width="15.5703125" customWidth="1"/>
    <col min="9218" max="9218" width="19.5703125" customWidth="1"/>
    <col min="9467" max="9467" width="10.5703125" customWidth="1"/>
    <col min="9468" max="9468" width="51.5703125" customWidth="1"/>
    <col min="9469" max="9473" width="15.5703125" customWidth="1"/>
    <col min="9474" max="9474" width="19.5703125" customWidth="1"/>
    <col min="9723" max="9723" width="10.5703125" customWidth="1"/>
    <col min="9724" max="9724" width="51.5703125" customWidth="1"/>
    <col min="9725" max="9729" width="15.5703125" customWidth="1"/>
    <col min="9730" max="9730" width="19.5703125" customWidth="1"/>
    <col min="9979" max="9979" width="10.5703125" customWidth="1"/>
    <col min="9980" max="9980" width="51.5703125" customWidth="1"/>
    <col min="9981" max="9985" width="15.5703125" customWidth="1"/>
    <col min="9986" max="9986" width="19.5703125" customWidth="1"/>
    <col min="10235" max="10235" width="10.5703125" customWidth="1"/>
    <col min="10236" max="10236" width="51.5703125" customWidth="1"/>
    <col min="10237" max="10241" width="15.5703125" customWidth="1"/>
    <col min="10242" max="10242" width="19.5703125" customWidth="1"/>
    <col min="10491" max="10491" width="10.5703125" customWidth="1"/>
    <col min="10492" max="10492" width="51.5703125" customWidth="1"/>
    <col min="10493" max="10497" width="15.5703125" customWidth="1"/>
    <col min="10498" max="10498" width="19.5703125" customWidth="1"/>
    <col min="10747" max="10747" width="10.5703125" customWidth="1"/>
    <col min="10748" max="10748" width="51.5703125" customWidth="1"/>
    <col min="10749" max="10753" width="15.5703125" customWidth="1"/>
    <col min="10754" max="10754" width="19.5703125" customWidth="1"/>
    <col min="11003" max="11003" width="10.5703125" customWidth="1"/>
    <col min="11004" max="11004" width="51.5703125" customWidth="1"/>
    <col min="11005" max="11009" width="15.5703125" customWidth="1"/>
    <col min="11010" max="11010" width="19.5703125" customWidth="1"/>
    <col min="11259" max="11259" width="10.5703125" customWidth="1"/>
    <col min="11260" max="11260" width="51.5703125" customWidth="1"/>
    <col min="11261" max="11265" width="15.5703125" customWidth="1"/>
    <col min="11266" max="11266" width="19.5703125" customWidth="1"/>
    <col min="11515" max="11515" width="10.5703125" customWidth="1"/>
    <col min="11516" max="11516" width="51.5703125" customWidth="1"/>
    <col min="11517" max="11521" width="15.5703125" customWidth="1"/>
    <col min="11522" max="11522" width="19.5703125" customWidth="1"/>
    <col min="11771" max="11771" width="10.5703125" customWidth="1"/>
    <col min="11772" max="11772" width="51.5703125" customWidth="1"/>
    <col min="11773" max="11777" width="15.5703125" customWidth="1"/>
    <col min="11778" max="11778" width="19.5703125" customWidth="1"/>
    <col min="12027" max="12027" width="10.5703125" customWidth="1"/>
    <col min="12028" max="12028" width="51.5703125" customWidth="1"/>
    <col min="12029" max="12033" width="15.5703125" customWidth="1"/>
    <col min="12034" max="12034" width="19.5703125" customWidth="1"/>
    <col min="12283" max="12283" width="10.5703125" customWidth="1"/>
    <col min="12284" max="12284" width="51.5703125" customWidth="1"/>
    <col min="12285" max="12289" width="15.5703125" customWidth="1"/>
    <col min="12290" max="12290" width="19.5703125" customWidth="1"/>
    <col min="12539" max="12539" width="10.5703125" customWidth="1"/>
    <col min="12540" max="12540" width="51.5703125" customWidth="1"/>
    <col min="12541" max="12545" width="15.5703125" customWidth="1"/>
    <col min="12546" max="12546" width="19.5703125" customWidth="1"/>
    <col min="12795" max="12795" width="10.5703125" customWidth="1"/>
    <col min="12796" max="12796" width="51.5703125" customWidth="1"/>
    <col min="12797" max="12801" width="15.5703125" customWidth="1"/>
    <col min="12802" max="12802" width="19.5703125" customWidth="1"/>
    <col min="13051" max="13051" width="10.5703125" customWidth="1"/>
    <col min="13052" max="13052" width="51.5703125" customWidth="1"/>
    <col min="13053" max="13057" width="15.5703125" customWidth="1"/>
    <col min="13058" max="13058" width="19.5703125" customWidth="1"/>
    <col min="13307" max="13307" width="10.5703125" customWidth="1"/>
    <col min="13308" max="13308" width="51.5703125" customWidth="1"/>
    <col min="13309" max="13313" width="15.5703125" customWidth="1"/>
    <col min="13314" max="13314" width="19.5703125" customWidth="1"/>
    <col min="13563" max="13563" width="10.5703125" customWidth="1"/>
    <col min="13564" max="13564" width="51.5703125" customWidth="1"/>
    <col min="13565" max="13569" width="15.5703125" customWidth="1"/>
    <col min="13570" max="13570" width="19.5703125" customWidth="1"/>
    <col min="13819" max="13819" width="10.5703125" customWidth="1"/>
    <col min="13820" max="13820" width="51.5703125" customWidth="1"/>
    <col min="13821" max="13825" width="15.5703125" customWidth="1"/>
    <col min="13826" max="13826" width="19.5703125" customWidth="1"/>
    <col min="14075" max="14075" width="10.5703125" customWidth="1"/>
    <col min="14076" max="14076" width="51.5703125" customWidth="1"/>
    <col min="14077" max="14081" width="15.5703125" customWidth="1"/>
    <col min="14082" max="14082" width="19.5703125" customWidth="1"/>
    <col min="14331" max="14331" width="10.5703125" customWidth="1"/>
    <col min="14332" max="14332" width="51.5703125" customWidth="1"/>
    <col min="14333" max="14337" width="15.5703125" customWidth="1"/>
    <col min="14338" max="14338" width="19.5703125" customWidth="1"/>
    <col min="14587" max="14587" width="10.5703125" customWidth="1"/>
    <col min="14588" max="14588" width="51.5703125" customWidth="1"/>
    <col min="14589" max="14593" width="15.5703125" customWidth="1"/>
    <col min="14594" max="14594" width="19.5703125" customWidth="1"/>
    <col min="14843" max="14843" width="10.5703125" customWidth="1"/>
    <col min="14844" max="14844" width="51.5703125" customWidth="1"/>
    <col min="14845" max="14849" width="15.5703125" customWidth="1"/>
    <col min="14850" max="14850" width="19.5703125" customWidth="1"/>
    <col min="15099" max="15099" width="10.5703125" customWidth="1"/>
    <col min="15100" max="15100" width="51.5703125" customWidth="1"/>
    <col min="15101" max="15105" width="15.5703125" customWidth="1"/>
    <col min="15106" max="15106" width="19.5703125" customWidth="1"/>
    <col min="15355" max="15355" width="10.5703125" customWidth="1"/>
    <col min="15356" max="15356" width="51.5703125" customWidth="1"/>
    <col min="15357" max="15361" width="15.5703125" customWidth="1"/>
    <col min="15362" max="15362" width="19.5703125" customWidth="1"/>
    <col min="15611" max="15611" width="10.5703125" customWidth="1"/>
    <col min="15612" max="15612" width="51.5703125" customWidth="1"/>
    <col min="15613" max="15617" width="15.5703125" customWidth="1"/>
    <col min="15618" max="15618" width="19.5703125" customWidth="1"/>
    <col min="15867" max="15867" width="10.5703125" customWidth="1"/>
    <col min="15868" max="15868" width="51.5703125" customWidth="1"/>
    <col min="15869" max="15873" width="15.5703125" customWidth="1"/>
    <col min="15874" max="15874" width="19.5703125" customWidth="1"/>
    <col min="16123" max="16123" width="10.5703125" customWidth="1"/>
    <col min="16124" max="16124" width="51.5703125" customWidth="1"/>
    <col min="16125" max="16129" width="15.5703125" customWidth="1"/>
    <col min="16130" max="16130" width="19.5703125" customWidth="1"/>
  </cols>
  <sheetData>
    <row r="1" spans="1:7" ht="30" customHeight="1" x14ac:dyDescent="0.25">
      <c r="A1" s="64" t="s">
        <v>175</v>
      </c>
      <c r="B1" s="65"/>
      <c r="C1" s="65"/>
      <c r="D1" s="65"/>
      <c r="E1" s="65"/>
      <c r="F1" s="65"/>
      <c r="G1" s="66"/>
    </row>
    <row r="2" spans="1:7" ht="80.099999999999994" customHeight="1" x14ac:dyDescent="0.25">
      <c r="A2" s="2" t="s">
        <v>0</v>
      </c>
      <c r="B2" s="2" t="s">
        <v>93</v>
      </c>
      <c r="C2" s="2" t="s">
        <v>169</v>
      </c>
      <c r="D2" s="2" t="s">
        <v>170</v>
      </c>
      <c r="E2" s="2" t="s">
        <v>171</v>
      </c>
      <c r="F2" s="2" t="s">
        <v>172</v>
      </c>
      <c r="G2" s="2" t="s">
        <v>173</v>
      </c>
    </row>
    <row r="3" spans="1:7" ht="9.1999999999999993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  <c r="G3" s="3">
        <v>8</v>
      </c>
    </row>
    <row r="4" spans="1:7" ht="20.100000000000001" customHeight="1" x14ac:dyDescent="0.25">
      <c r="A4" s="62" t="s">
        <v>129</v>
      </c>
      <c r="B4" s="62"/>
      <c r="C4" s="8">
        <f t="shared" ref="C4:E5" si="0">C5</f>
        <v>0</v>
      </c>
      <c r="D4" s="8">
        <f t="shared" si="0"/>
        <v>0</v>
      </c>
      <c r="E4" s="8">
        <f t="shared" si="0"/>
        <v>0</v>
      </c>
      <c r="F4" s="8" t="e">
        <f>(E4/C4)*100</f>
        <v>#DIV/0!</v>
      </c>
      <c r="G4" s="6" t="e">
        <f>(E4/D4)*100</f>
        <v>#DIV/0!</v>
      </c>
    </row>
    <row r="5" spans="1:7" ht="20.100000000000001" customHeight="1" x14ac:dyDescent="0.25">
      <c r="A5" s="20" t="s">
        <v>130</v>
      </c>
      <c r="B5" s="7" t="s">
        <v>139</v>
      </c>
      <c r="C5" s="8">
        <f t="shared" si="0"/>
        <v>0</v>
      </c>
      <c r="D5" s="8">
        <f t="shared" si="0"/>
        <v>0</v>
      </c>
      <c r="E5" s="8">
        <f t="shared" si="0"/>
        <v>0</v>
      </c>
      <c r="F5" s="8" t="e">
        <f t="shared" ref="F5:F9" si="1">(E5/C5)*100</f>
        <v>#DIV/0!</v>
      </c>
      <c r="G5" s="6" t="e">
        <f t="shared" ref="G5:G9" si="2">(E5/D5)*100</f>
        <v>#DIV/0!</v>
      </c>
    </row>
    <row r="6" spans="1:7" ht="20.100000000000001" customHeight="1" x14ac:dyDescent="0.25">
      <c r="A6" s="18" t="s">
        <v>134</v>
      </c>
      <c r="B6" s="7" t="s">
        <v>132</v>
      </c>
      <c r="C6" s="8">
        <v>0</v>
      </c>
      <c r="D6" s="8">
        <v>0</v>
      </c>
      <c r="E6" s="8">
        <v>0</v>
      </c>
      <c r="F6" s="8" t="e">
        <f t="shared" si="1"/>
        <v>#DIV/0!</v>
      </c>
      <c r="G6" s="6" t="e">
        <f t="shared" si="2"/>
        <v>#DIV/0!</v>
      </c>
    </row>
    <row r="7" spans="1:7" ht="20.100000000000001" customHeight="1" x14ac:dyDescent="0.25">
      <c r="A7" s="62" t="s">
        <v>131</v>
      </c>
      <c r="B7" s="62"/>
      <c r="C7" s="8">
        <f t="shared" ref="C7:E8" si="3">C8</f>
        <v>0</v>
      </c>
      <c r="D7" s="8">
        <f t="shared" si="3"/>
        <v>0</v>
      </c>
      <c r="E7" s="8">
        <f t="shared" si="3"/>
        <v>0</v>
      </c>
      <c r="F7" s="8" t="e">
        <f t="shared" si="1"/>
        <v>#DIV/0!</v>
      </c>
      <c r="G7" s="6" t="e">
        <f t="shared" si="2"/>
        <v>#DIV/0!</v>
      </c>
    </row>
    <row r="8" spans="1:7" ht="20.100000000000001" customHeight="1" x14ac:dyDescent="0.25">
      <c r="A8" s="20" t="s">
        <v>135</v>
      </c>
      <c r="B8" s="5" t="s">
        <v>84</v>
      </c>
      <c r="C8" s="8">
        <f t="shared" si="3"/>
        <v>0</v>
      </c>
      <c r="D8" s="8">
        <f t="shared" si="3"/>
        <v>0</v>
      </c>
      <c r="E8" s="8">
        <f t="shared" si="3"/>
        <v>0</v>
      </c>
      <c r="F8" s="8" t="e">
        <f t="shared" si="1"/>
        <v>#DIV/0!</v>
      </c>
      <c r="G8" s="6" t="e">
        <f t="shared" si="2"/>
        <v>#DIV/0!</v>
      </c>
    </row>
    <row r="9" spans="1:7" ht="20.100000000000001" customHeight="1" x14ac:dyDescent="0.25">
      <c r="A9" s="18" t="s">
        <v>136</v>
      </c>
      <c r="B9" s="7" t="s">
        <v>133</v>
      </c>
      <c r="C9" s="8">
        <v>0</v>
      </c>
      <c r="D9" s="8">
        <v>0</v>
      </c>
      <c r="E9" s="8">
        <v>0</v>
      </c>
      <c r="F9" s="8" t="e">
        <f t="shared" si="1"/>
        <v>#DIV/0!</v>
      </c>
      <c r="G9" s="6" t="e">
        <f t="shared" si="2"/>
        <v>#DIV/0!</v>
      </c>
    </row>
  </sheetData>
  <mergeCells count="3">
    <mergeCell ref="A1:G1"/>
    <mergeCell ref="A4:B4"/>
    <mergeCell ref="A7:B7"/>
  </mergeCells>
  <pageMargins left="0.39370078740157483" right="0.39370078740157483" top="0.39370078740157483" bottom="0.39370078740157483" header="0" footer="0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7"/>
  <sheetViews>
    <sheetView zoomScale="80" zoomScaleNormal="80" workbookViewId="0">
      <selection sqref="A1:E1"/>
    </sheetView>
  </sheetViews>
  <sheetFormatPr defaultRowHeight="15" x14ac:dyDescent="0.25"/>
  <cols>
    <col min="1" max="1" width="10.5703125" style="32" customWidth="1"/>
    <col min="2" max="2" width="61.7109375" style="32" customWidth="1"/>
    <col min="3" max="3" width="16.5703125" style="32" customWidth="1"/>
    <col min="4" max="4" width="16.5703125" style="33" customWidth="1"/>
    <col min="5" max="5" width="16.5703125" style="32" customWidth="1"/>
    <col min="6" max="7" width="9.140625" style="31"/>
    <col min="8" max="214" width="9.140625" style="21"/>
    <col min="215" max="215" width="10.5703125" style="21" customWidth="1"/>
    <col min="216" max="216" width="59" style="21" customWidth="1"/>
    <col min="217" max="222" width="16.5703125" style="21" customWidth="1"/>
    <col min="223" max="224" width="9.140625" style="21"/>
    <col min="225" max="225" width="10.140625" style="21" bestFit="1" customWidth="1"/>
    <col min="226" max="226" width="11.7109375" style="21" bestFit="1" customWidth="1"/>
    <col min="227" max="227" width="11.5703125" style="21" bestFit="1" customWidth="1"/>
    <col min="228" max="228" width="15.5703125" style="21" customWidth="1"/>
    <col min="229" max="229" width="12.85546875" style="21" customWidth="1"/>
    <col min="230" max="230" width="10.85546875" style="21" bestFit="1" customWidth="1"/>
    <col min="231" max="470" width="9.140625" style="21"/>
    <col min="471" max="471" width="10.5703125" style="21" customWidth="1"/>
    <col min="472" max="472" width="59" style="21" customWidth="1"/>
    <col min="473" max="478" width="16.5703125" style="21" customWidth="1"/>
    <col min="479" max="480" width="9.140625" style="21"/>
    <col min="481" max="481" width="10.140625" style="21" bestFit="1" customWidth="1"/>
    <col min="482" max="482" width="11.7109375" style="21" bestFit="1" customWidth="1"/>
    <col min="483" max="483" width="11.5703125" style="21" bestFit="1" customWidth="1"/>
    <col min="484" max="484" width="15.5703125" style="21" customWidth="1"/>
    <col min="485" max="485" width="12.85546875" style="21" customWidth="1"/>
    <col min="486" max="486" width="10.85546875" style="21" bestFit="1" customWidth="1"/>
    <col min="487" max="726" width="9.140625" style="21"/>
    <col min="727" max="727" width="10.5703125" style="21" customWidth="1"/>
    <col min="728" max="728" width="59" style="21" customWidth="1"/>
    <col min="729" max="734" width="16.5703125" style="21" customWidth="1"/>
    <col min="735" max="736" width="9.140625" style="21"/>
    <col min="737" max="737" width="10.140625" style="21" bestFit="1" customWidth="1"/>
    <col min="738" max="738" width="11.7109375" style="21" bestFit="1" customWidth="1"/>
    <col min="739" max="739" width="11.5703125" style="21" bestFit="1" customWidth="1"/>
    <col min="740" max="740" width="15.5703125" style="21" customWidth="1"/>
    <col min="741" max="741" width="12.85546875" style="21" customWidth="1"/>
    <col min="742" max="742" width="10.85546875" style="21" bestFit="1" customWidth="1"/>
    <col min="743" max="982" width="9.140625" style="21"/>
    <col min="983" max="983" width="10.5703125" style="21" customWidth="1"/>
    <col min="984" max="984" width="59" style="21" customWidth="1"/>
    <col min="985" max="990" width="16.5703125" style="21" customWidth="1"/>
    <col min="991" max="992" width="9.140625" style="21"/>
    <col min="993" max="993" width="10.140625" style="21" bestFit="1" customWidth="1"/>
    <col min="994" max="994" width="11.7109375" style="21" bestFit="1" customWidth="1"/>
    <col min="995" max="995" width="11.5703125" style="21" bestFit="1" customWidth="1"/>
    <col min="996" max="996" width="15.5703125" style="21" customWidth="1"/>
    <col min="997" max="997" width="12.85546875" style="21" customWidth="1"/>
    <col min="998" max="998" width="10.85546875" style="21" bestFit="1" customWidth="1"/>
    <col min="999" max="1238" width="9.140625" style="21"/>
    <col min="1239" max="1239" width="10.5703125" style="21" customWidth="1"/>
    <col min="1240" max="1240" width="59" style="21" customWidth="1"/>
    <col min="1241" max="1246" width="16.5703125" style="21" customWidth="1"/>
    <col min="1247" max="1248" width="9.140625" style="21"/>
    <col min="1249" max="1249" width="10.140625" style="21" bestFit="1" customWidth="1"/>
    <col min="1250" max="1250" width="11.7109375" style="21" bestFit="1" customWidth="1"/>
    <col min="1251" max="1251" width="11.5703125" style="21" bestFit="1" customWidth="1"/>
    <col min="1252" max="1252" width="15.5703125" style="21" customWidth="1"/>
    <col min="1253" max="1253" width="12.85546875" style="21" customWidth="1"/>
    <col min="1254" max="1254" width="10.85546875" style="21" bestFit="1" customWidth="1"/>
    <col min="1255" max="1494" width="9.140625" style="21"/>
    <col min="1495" max="1495" width="10.5703125" style="21" customWidth="1"/>
    <col min="1496" max="1496" width="59" style="21" customWidth="1"/>
    <col min="1497" max="1502" width="16.5703125" style="21" customWidth="1"/>
    <col min="1503" max="1504" width="9.140625" style="21"/>
    <col min="1505" max="1505" width="10.140625" style="21" bestFit="1" customWidth="1"/>
    <col min="1506" max="1506" width="11.7109375" style="21" bestFit="1" customWidth="1"/>
    <col min="1507" max="1507" width="11.5703125" style="21" bestFit="1" customWidth="1"/>
    <col min="1508" max="1508" width="15.5703125" style="21" customWidth="1"/>
    <col min="1509" max="1509" width="12.85546875" style="21" customWidth="1"/>
    <col min="1510" max="1510" width="10.85546875" style="21" bestFit="1" customWidth="1"/>
    <col min="1511" max="1750" width="9.140625" style="21"/>
    <col min="1751" max="1751" width="10.5703125" style="21" customWidth="1"/>
    <col min="1752" max="1752" width="59" style="21" customWidth="1"/>
    <col min="1753" max="1758" width="16.5703125" style="21" customWidth="1"/>
    <col min="1759" max="1760" width="9.140625" style="21"/>
    <col min="1761" max="1761" width="10.140625" style="21" bestFit="1" customWidth="1"/>
    <col min="1762" max="1762" width="11.7109375" style="21" bestFit="1" customWidth="1"/>
    <col min="1763" max="1763" width="11.5703125" style="21" bestFit="1" customWidth="1"/>
    <col min="1764" max="1764" width="15.5703125" style="21" customWidth="1"/>
    <col min="1765" max="1765" width="12.85546875" style="21" customWidth="1"/>
    <col min="1766" max="1766" width="10.85546875" style="21" bestFit="1" customWidth="1"/>
    <col min="1767" max="2006" width="9.140625" style="21"/>
    <col min="2007" max="2007" width="10.5703125" style="21" customWidth="1"/>
    <col min="2008" max="2008" width="59" style="21" customWidth="1"/>
    <col min="2009" max="2014" width="16.5703125" style="21" customWidth="1"/>
    <col min="2015" max="2016" width="9.140625" style="21"/>
    <col min="2017" max="2017" width="10.140625" style="21" bestFit="1" customWidth="1"/>
    <col min="2018" max="2018" width="11.7109375" style="21" bestFit="1" customWidth="1"/>
    <col min="2019" max="2019" width="11.5703125" style="21" bestFit="1" customWidth="1"/>
    <col min="2020" max="2020" width="15.5703125" style="21" customWidth="1"/>
    <col min="2021" max="2021" width="12.85546875" style="21" customWidth="1"/>
    <col min="2022" max="2022" width="10.85546875" style="21" bestFit="1" customWidth="1"/>
    <col min="2023" max="2262" width="9.140625" style="21"/>
    <col min="2263" max="2263" width="10.5703125" style="21" customWidth="1"/>
    <col min="2264" max="2264" width="59" style="21" customWidth="1"/>
    <col min="2265" max="2270" width="16.5703125" style="21" customWidth="1"/>
    <col min="2271" max="2272" width="9.140625" style="21"/>
    <col min="2273" max="2273" width="10.140625" style="21" bestFit="1" customWidth="1"/>
    <col min="2274" max="2274" width="11.7109375" style="21" bestFit="1" customWidth="1"/>
    <col min="2275" max="2275" width="11.5703125" style="21" bestFit="1" customWidth="1"/>
    <col min="2276" max="2276" width="15.5703125" style="21" customWidth="1"/>
    <col min="2277" max="2277" width="12.85546875" style="21" customWidth="1"/>
    <col min="2278" max="2278" width="10.85546875" style="21" bestFit="1" customWidth="1"/>
    <col min="2279" max="2518" width="9.140625" style="21"/>
    <col min="2519" max="2519" width="10.5703125" style="21" customWidth="1"/>
    <col min="2520" max="2520" width="59" style="21" customWidth="1"/>
    <col min="2521" max="2526" width="16.5703125" style="21" customWidth="1"/>
    <col min="2527" max="2528" width="9.140625" style="21"/>
    <col min="2529" max="2529" width="10.140625" style="21" bestFit="1" customWidth="1"/>
    <col min="2530" max="2530" width="11.7109375" style="21" bestFit="1" customWidth="1"/>
    <col min="2531" max="2531" width="11.5703125" style="21" bestFit="1" customWidth="1"/>
    <col min="2532" max="2532" width="15.5703125" style="21" customWidth="1"/>
    <col min="2533" max="2533" width="12.85546875" style="21" customWidth="1"/>
    <col min="2534" max="2534" width="10.85546875" style="21" bestFit="1" customWidth="1"/>
    <col min="2535" max="2774" width="9.140625" style="21"/>
    <col min="2775" max="2775" width="10.5703125" style="21" customWidth="1"/>
    <col min="2776" max="2776" width="59" style="21" customWidth="1"/>
    <col min="2777" max="2782" width="16.5703125" style="21" customWidth="1"/>
    <col min="2783" max="2784" width="9.140625" style="21"/>
    <col min="2785" max="2785" width="10.140625" style="21" bestFit="1" customWidth="1"/>
    <col min="2786" max="2786" width="11.7109375" style="21" bestFit="1" customWidth="1"/>
    <col min="2787" max="2787" width="11.5703125" style="21" bestFit="1" customWidth="1"/>
    <col min="2788" max="2788" width="15.5703125" style="21" customWidth="1"/>
    <col min="2789" max="2789" width="12.85546875" style="21" customWidth="1"/>
    <col min="2790" max="2790" width="10.85546875" style="21" bestFit="1" customWidth="1"/>
    <col min="2791" max="3030" width="9.140625" style="21"/>
    <col min="3031" max="3031" width="10.5703125" style="21" customWidth="1"/>
    <col min="3032" max="3032" width="59" style="21" customWidth="1"/>
    <col min="3033" max="3038" width="16.5703125" style="21" customWidth="1"/>
    <col min="3039" max="3040" width="9.140625" style="21"/>
    <col min="3041" max="3041" width="10.140625" style="21" bestFit="1" customWidth="1"/>
    <col min="3042" max="3042" width="11.7109375" style="21" bestFit="1" customWidth="1"/>
    <col min="3043" max="3043" width="11.5703125" style="21" bestFit="1" customWidth="1"/>
    <col min="3044" max="3044" width="15.5703125" style="21" customWidth="1"/>
    <col min="3045" max="3045" width="12.85546875" style="21" customWidth="1"/>
    <col min="3046" max="3046" width="10.85546875" style="21" bestFit="1" customWidth="1"/>
    <col min="3047" max="3286" width="9.140625" style="21"/>
    <col min="3287" max="3287" width="10.5703125" style="21" customWidth="1"/>
    <col min="3288" max="3288" width="59" style="21" customWidth="1"/>
    <col min="3289" max="3294" width="16.5703125" style="21" customWidth="1"/>
    <col min="3295" max="3296" width="9.140625" style="21"/>
    <col min="3297" max="3297" width="10.140625" style="21" bestFit="1" customWidth="1"/>
    <col min="3298" max="3298" width="11.7109375" style="21" bestFit="1" customWidth="1"/>
    <col min="3299" max="3299" width="11.5703125" style="21" bestFit="1" customWidth="1"/>
    <col min="3300" max="3300" width="15.5703125" style="21" customWidth="1"/>
    <col min="3301" max="3301" width="12.85546875" style="21" customWidth="1"/>
    <col min="3302" max="3302" width="10.85546875" style="21" bestFit="1" customWidth="1"/>
    <col min="3303" max="3542" width="9.140625" style="21"/>
    <col min="3543" max="3543" width="10.5703125" style="21" customWidth="1"/>
    <col min="3544" max="3544" width="59" style="21" customWidth="1"/>
    <col min="3545" max="3550" width="16.5703125" style="21" customWidth="1"/>
    <col min="3551" max="3552" width="9.140625" style="21"/>
    <col min="3553" max="3553" width="10.140625" style="21" bestFit="1" customWidth="1"/>
    <col min="3554" max="3554" width="11.7109375" style="21" bestFit="1" customWidth="1"/>
    <col min="3555" max="3555" width="11.5703125" style="21" bestFit="1" customWidth="1"/>
    <col min="3556" max="3556" width="15.5703125" style="21" customWidth="1"/>
    <col min="3557" max="3557" width="12.85546875" style="21" customWidth="1"/>
    <col min="3558" max="3558" width="10.85546875" style="21" bestFit="1" customWidth="1"/>
    <col min="3559" max="3798" width="9.140625" style="21"/>
    <col min="3799" max="3799" width="10.5703125" style="21" customWidth="1"/>
    <col min="3800" max="3800" width="59" style="21" customWidth="1"/>
    <col min="3801" max="3806" width="16.5703125" style="21" customWidth="1"/>
    <col min="3807" max="3808" width="9.140625" style="21"/>
    <col min="3809" max="3809" width="10.140625" style="21" bestFit="1" customWidth="1"/>
    <col min="3810" max="3810" width="11.7109375" style="21" bestFit="1" customWidth="1"/>
    <col min="3811" max="3811" width="11.5703125" style="21" bestFit="1" customWidth="1"/>
    <col min="3812" max="3812" width="15.5703125" style="21" customWidth="1"/>
    <col min="3813" max="3813" width="12.85546875" style="21" customWidth="1"/>
    <col min="3814" max="3814" width="10.85546875" style="21" bestFit="1" customWidth="1"/>
    <col min="3815" max="4054" width="9.140625" style="21"/>
    <col min="4055" max="4055" width="10.5703125" style="21" customWidth="1"/>
    <col min="4056" max="4056" width="59" style="21" customWidth="1"/>
    <col min="4057" max="4062" width="16.5703125" style="21" customWidth="1"/>
    <col min="4063" max="4064" width="9.140625" style="21"/>
    <col min="4065" max="4065" width="10.140625" style="21" bestFit="1" customWidth="1"/>
    <col min="4066" max="4066" width="11.7109375" style="21" bestFit="1" customWidth="1"/>
    <col min="4067" max="4067" width="11.5703125" style="21" bestFit="1" customWidth="1"/>
    <col min="4068" max="4068" width="15.5703125" style="21" customWidth="1"/>
    <col min="4069" max="4069" width="12.85546875" style="21" customWidth="1"/>
    <col min="4070" max="4070" width="10.85546875" style="21" bestFit="1" customWidth="1"/>
    <col min="4071" max="4310" width="9.140625" style="21"/>
    <col min="4311" max="4311" width="10.5703125" style="21" customWidth="1"/>
    <col min="4312" max="4312" width="59" style="21" customWidth="1"/>
    <col min="4313" max="4318" width="16.5703125" style="21" customWidth="1"/>
    <col min="4319" max="4320" width="9.140625" style="21"/>
    <col min="4321" max="4321" width="10.140625" style="21" bestFit="1" customWidth="1"/>
    <col min="4322" max="4322" width="11.7109375" style="21" bestFit="1" customWidth="1"/>
    <col min="4323" max="4323" width="11.5703125" style="21" bestFit="1" customWidth="1"/>
    <col min="4324" max="4324" width="15.5703125" style="21" customWidth="1"/>
    <col min="4325" max="4325" width="12.85546875" style="21" customWidth="1"/>
    <col min="4326" max="4326" width="10.85546875" style="21" bestFit="1" customWidth="1"/>
    <col min="4327" max="4566" width="9.140625" style="21"/>
    <col min="4567" max="4567" width="10.5703125" style="21" customWidth="1"/>
    <col min="4568" max="4568" width="59" style="21" customWidth="1"/>
    <col min="4569" max="4574" width="16.5703125" style="21" customWidth="1"/>
    <col min="4575" max="4576" width="9.140625" style="21"/>
    <col min="4577" max="4577" width="10.140625" style="21" bestFit="1" customWidth="1"/>
    <col min="4578" max="4578" width="11.7109375" style="21" bestFit="1" customWidth="1"/>
    <col min="4579" max="4579" width="11.5703125" style="21" bestFit="1" customWidth="1"/>
    <col min="4580" max="4580" width="15.5703125" style="21" customWidth="1"/>
    <col min="4581" max="4581" width="12.85546875" style="21" customWidth="1"/>
    <col min="4582" max="4582" width="10.85546875" style="21" bestFit="1" customWidth="1"/>
    <col min="4583" max="4822" width="9.140625" style="21"/>
    <col min="4823" max="4823" width="10.5703125" style="21" customWidth="1"/>
    <col min="4824" max="4824" width="59" style="21" customWidth="1"/>
    <col min="4825" max="4830" width="16.5703125" style="21" customWidth="1"/>
    <col min="4831" max="4832" width="9.140625" style="21"/>
    <col min="4833" max="4833" width="10.140625" style="21" bestFit="1" customWidth="1"/>
    <col min="4834" max="4834" width="11.7109375" style="21" bestFit="1" customWidth="1"/>
    <col min="4835" max="4835" width="11.5703125" style="21" bestFit="1" customWidth="1"/>
    <col min="4836" max="4836" width="15.5703125" style="21" customWidth="1"/>
    <col min="4837" max="4837" width="12.85546875" style="21" customWidth="1"/>
    <col min="4838" max="4838" width="10.85546875" style="21" bestFit="1" customWidth="1"/>
    <col min="4839" max="5078" width="9.140625" style="21"/>
    <col min="5079" max="5079" width="10.5703125" style="21" customWidth="1"/>
    <col min="5080" max="5080" width="59" style="21" customWidth="1"/>
    <col min="5081" max="5086" width="16.5703125" style="21" customWidth="1"/>
    <col min="5087" max="5088" width="9.140625" style="21"/>
    <col min="5089" max="5089" width="10.140625" style="21" bestFit="1" customWidth="1"/>
    <col min="5090" max="5090" width="11.7109375" style="21" bestFit="1" customWidth="1"/>
    <col min="5091" max="5091" width="11.5703125" style="21" bestFit="1" customWidth="1"/>
    <col min="5092" max="5092" width="15.5703125" style="21" customWidth="1"/>
    <col min="5093" max="5093" width="12.85546875" style="21" customWidth="1"/>
    <col min="5094" max="5094" width="10.85546875" style="21" bestFit="1" customWidth="1"/>
    <col min="5095" max="5334" width="9.140625" style="21"/>
    <col min="5335" max="5335" width="10.5703125" style="21" customWidth="1"/>
    <col min="5336" max="5336" width="59" style="21" customWidth="1"/>
    <col min="5337" max="5342" width="16.5703125" style="21" customWidth="1"/>
    <col min="5343" max="5344" width="9.140625" style="21"/>
    <col min="5345" max="5345" width="10.140625" style="21" bestFit="1" customWidth="1"/>
    <col min="5346" max="5346" width="11.7109375" style="21" bestFit="1" customWidth="1"/>
    <col min="5347" max="5347" width="11.5703125" style="21" bestFit="1" customWidth="1"/>
    <col min="5348" max="5348" width="15.5703125" style="21" customWidth="1"/>
    <col min="5349" max="5349" width="12.85546875" style="21" customWidth="1"/>
    <col min="5350" max="5350" width="10.85546875" style="21" bestFit="1" customWidth="1"/>
    <col min="5351" max="5590" width="9.140625" style="21"/>
    <col min="5591" max="5591" width="10.5703125" style="21" customWidth="1"/>
    <col min="5592" max="5592" width="59" style="21" customWidth="1"/>
    <col min="5593" max="5598" width="16.5703125" style="21" customWidth="1"/>
    <col min="5599" max="5600" width="9.140625" style="21"/>
    <col min="5601" max="5601" width="10.140625" style="21" bestFit="1" customWidth="1"/>
    <col min="5602" max="5602" width="11.7109375" style="21" bestFit="1" customWidth="1"/>
    <col min="5603" max="5603" width="11.5703125" style="21" bestFit="1" customWidth="1"/>
    <col min="5604" max="5604" width="15.5703125" style="21" customWidth="1"/>
    <col min="5605" max="5605" width="12.85546875" style="21" customWidth="1"/>
    <col min="5606" max="5606" width="10.85546875" style="21" bestFit="1" customWidth="1"/>
    <col min="5607" max="5846" width="9.140625" style="21"/>
    <col min="5847" max="5847" width="10.5703125" style="21" customWidth="1"/>
    <col min="5848" max="5848" width="59" style="21" customWidth="1"/>
    <col min="5849" max="5854" width="16.5703125" style="21" customWidth="1"/>
    <col min="5855" max="5856" width="9.140625" style="21"/>
    <col min="5857" max="5857" width="10.140625" style="21" bestFit="1" customWidth="1"/>
    <col min="5858" max="5858" width="11.7109375" style="21" bestFit="1" customWidth="1"/>
    <col min="5859" max="5859" width="11.5703125" style="21" bestFit="1" customWidth="1"/>
    <col min="5860" max="5860" width="15.5703125" style="21" customWidth="1"/>
    <col min="5861" max="5861" width="12.85546875" style="21" customWidth="1"/>
    <col min="5862" max="5862" width="10.85546875" style="21" bestFit="1" customWidth="1"/>
    <col min="5863" max="6102" width="9.140625" style="21"/>
    <col min="6103" max="6103" width="10.5703125" style="21" customWidth="1"/>
    <col min="6104" max="6104" width="59" style="21" customWidth="1"/>
    <col min="6105" max="6110" width="16.5703125" style="21" customWidth="1"/>
    <col min="6111" max="6112" width="9.140625" style="21"/>
    <col min="6113" max="6113" width="10.140625" style="21" bestFit="1" customWidth="1"/>
    <col min="6114" max="6114" width="11.7109375" style="21" bestFit="1" customWidth="1"/>
    <col min="6115" max="6115" width="11.5703125" style="21" bestFit="1" customWidth="1"/>
    <col min="6116" max="6116" width="15.5703125" style="21" customWidth="1"/>
    <col min="6117" max="6117" width="12.85546875" style="21" customWidth="1"/>
    <col min="6118" max="6118" width="10.85546875" style="21" bestFit="1" customWidth="1"/>
    <col min="6119" max="6358" width="9.140625" style="21"/>
    <col min="6359" max="6359" width="10.5703125" style="21" customWidth="1"/>
    <col min="6360" max="6360" width="59" style="21" customWidth="1"/>
    <col min="6361" max="6366" width="16.5703125" style="21" customWidth="1"/>
    <col min="6367" max="6368" width="9.140625" style="21"/>
    <col min="6369" max="6369" width="10.140625" style="21" bestFit="1" customWidth="1"/>
    <col min="6370" max="6370" width="11.7109375" style="21" bestFit="1" customWidth="1"/>
    <col min="6371" max="6371" width="11.5703125" style="21" bestFit="1" customWidth="1"/>
    <col min="6372" max="6372" width="15.5703125" style="21" customWidth="1"/>
    <col min="6373" max="6373" width="12.85546875" style="21" customWidth="1"/>
    <col min="6374" max="6374" width="10.85546875" style="21" bestFit="1" customWidth="1"/>
    <col min="6375" max="6614" width="9.140625" style="21"/>
    <col min="6615" max="6615" width="10.5703125" style="21" customWidth="1"/>
    <col min="6616" max="6616" width="59" style="21" customWidth="1"/>
    <col min="6617" max="6622" width="16.5703125" style="21" customWidth="1"/>
    <col min="6623" max="6624" width="9.140625" style="21"/>
    <col min="6625" max="6625" width="10.140625" style="21" bestFit="1" customWidth="1"/>
    <col min="6626" max="6626" width="11.7109375" style="21" bestFit="1" customWidth="1"/>
    <col min="6627" max="6627" width="11.5703125" style="21" bestFit="1" customWidth="1"/>
    <col min="6628" max="6628" width="15.5703125" style="21" customWidth="1"/>
    <col min="6629" max="6629" width="12.85546875" style="21" customWidth="1"/>
    <col min="6630" max="6630" width="10.85546875" style="21" bestFit="1" customWidth="1"/>
    <col min="6631" max="6870" width="9.140625" style="21"/>
    <col min="6871" max="6871" width="10.5703125" style="21" customWidth="1"/>
    <col min="6872" max="6872" width="59" style="21" customWidth="1"/>
    <col min="6873" max="6878" width="16.5703125" style="21" customWidth="1"/>
    <col min="6879" max="6880" width="9.140625" style="21"/>
    <col min="6881" max="6881" width="10.140625" style="21" bestFit="1" customWidth="1"/>
    <col min="6882" max="6882" width="11.7109375" style="21" bestFit="1" customWidth="1"/>
    <col min="6883" max="6883" width="11.5703125" style="21" bestFit="1" customWidth="1"/>
    <col min="6884" max="6884" width="15.5703125" style="21" customWidth="1"/>
    <col min="6885" max="6885" width="12.85546875" style="21" customWidth="1"/>
    <col min="6886" max="6886" width="10.85546875" style="21" bestFit="1" customWidth="1"/>
    <col min="6887" max="7126" width="9.140625" style="21"/>
    <col min="7127" max="7127" width="10.5703125" style="21" customWidth="1"/>
    <col min="7128" max="7128" width="59" style="21" customWidth="1"/>
    <col min="7129" max="7134" width="16.5703125" style="21" customWidth="1"/>
    <col min="7135" max="7136" width="9.140625" style="21"/>
    <col min="7137" max="7137" width="10.140625" style="21" bestFit="1" customWidth="1"/>
    <col min="7138" max="7138" width="11.7109375" style="21" bestFit="1" customWidth="1"/>
    <col min="7139" max="7139" width="11.5703125" style="21" bestFit="1" customWidth="1"/>
    <col min="7140" max="7140" width="15.5703125" style="21" customWidth="1"/>
    <col min="7141" max="7141" width="12.85546875" style="21" customWidth="1"/>
    <col min="7142" max="7142" width="10.85546875" style="21" bestFit="1" customWidth="1"/>
    <col min="7143" max="7382" width="9.140625" style="21"/>
    <col min="7383" max="7383" width="10.5703125" style="21" customWidth="1"/>
    <col min="7384" max="7384" width="59" style="21" customWidth="1"/>
    <col min="7385" max="7390" width="16.5703125" style="21" customWidth="1"/>
    <col min="7391" max="7392" width="9.140625" style="21"/>
    <col min="7393" max="7393" width="10.140625" style="21" bestFit="1" customWidth="1"/>
    <col min="7394" max="7394" width="11.7109375" style="21" bestFit="1" customWidth="1"/>
    <col min="7395" max="7395" width="11.5703125" style="21" bestFit="1" customWidth="1"/>
    <col min="7396" max="7396" width="15.5703125" style="21" customWidth="1"/>
    <col min="7397" max="7397" width="12.85546875" style="21" customWidth="1"/>
    <col min="7398" max="7398" width="10.85546875" style="21" bestFit="1" customWidth="1"/>
    <col min="7399" max="7638" width="9.140625" style="21"/>
    <col min="7639" max="7639" width="10.5703125" style="21" customWidth="1"/>
    <col min="7640" max="7640" width="59" style="21" customWidth="1"/>
    <col min="7641" max="7646" width="16.5703125" style="21" customWidth="1"/>
    <col min="7647" max="7648" width="9.140625" style="21"/>
    <col min="7649" max="7649" width="10.140625" style="21" bestFit="1" customWidth="1"/>
    <col min="7650" max="7650" width="11.7109375" style="21" bestFit="1" customWidth="1"/>
    <col min="7651" max="7651" width="11.5703125" style="21" bestFit="1" customWidth="1"/>
    <col min="7652" max="7652" width="15.5703125" style="21" customWidth="1"/>
    <col min="7653" max="7653" width="12.85546875" style="21" customWidth="1"/>
    <col min="7654" max="7654" width="10.85546875" style="21" bestFit="1" customWidth="1"/>
    <col min="7655" max="7894" width="9.140625" style="21"/>
    <col min="7895" max="7895" width="10.5703125" style="21" customWidth="1"/>
    <col min="7896" max="7896" width="59" style="21" customWidth="1"/>
    <col min="7897" max="7902" width="16.5703125" style="21" customWidth="1"/>
    <col min="7903" max="7904" width="9.140625" style="21"/>
    <col min="7905" max="7905" width="10.140625" style="21" bestFit="1" customWidth="1"/>
    <col min="7906" max="7906" width="11.7109375" style="21" bestFit="1" customWidth="1"/>
    <col min="7907" max="7907" width="11.5703125" style="21" bestFit="1" customWidth="1"/>
    <col min="7908" max="7908" width="15.5703125" style="21" customWidth="1"/>
    <col min="7909" max="7909" width="12.85546875" style="21" customWidth="1"/>
    <col min="7910" max="7910" width="10.85546875" style="21" bestFit="1" customWidth="1"/>
    <col min="7911" max="8150" width="9.140625" style="21"/>
    <col min="8151" max="8151" width="10.5703125" style="21" customWidth="1"/>
    <col min="8152" max="8152" width="59" style="21" customWidth="1"/>
    <col min="8153" max="8158" width="16.5703125" style="21" customWidth="1"/>
    <col min="8159" max="8160" width="9.140625" style="21"/>
    <col min="8161" max="8161" width="10.140625" style="21" bestFit="1" customWidth="1"/>
    <col min="8162" max="8162" width="11.7109375" style="21" bestFit="1" customWidth="1"/>
    <col min="8163" max="8163" width="11.5703125" style="21" bestFit="1" customWidth="1"/>
    <col min="8164" max="8164" width="15.5703125" style="21" customWidth="1"/>
    <col min="8165" max="8165" width="12.85546875" style="21" customWidth="1"/>
    <col min="8166" max="8166" width="10.85546875" style="21" bestFit="1" customWidth="1"/>
    <col min="8167" max="8406" width="9.140625" style="21"/>
    <col min="8407" max="8407" width="10.5703125" style="21" customWidth="1"/>
    <col min="8408" max="8408" width="59" style="21" customWidth="1"/>
    <col min="8409" max="8414" width="16.5703125" style="21" customWidth="1"/>
    <col min="8415" max="8416" width="9.140625" style="21"/>
    <col min="8417" max="8417" width="10.140625" style="21" bestFit="1" customWidth="1"/>
    <col min="8418" max="8418" width="11.7109375" style="21" bestFit="1" customWidth="1"/>
    <col min="8419" max="8419" width="11.5703125" style="21" bestFit="1" customWidth="1"/>
    <col min="8420" max="8420" width="15.5703125" style="21" customWidth="1"/>
    <col min="8421" max="8421" width="12.85546875" style="21" customWidth="1"/>
    <col min="8422" max="8422" width="10.85546875" style="21" bestFit="1" customWidth="1"/>
    <col min="8423" max="8662" width="9.140625" style="21"/>
    <col min="8663" max="8663" width="10.5703125" style="21" customWidth="1"/>
    <col min="8664" max="8664" width="59" style="21" customWidth="1"/>
    <col min="8665" max="8670" width="16.5703125" style="21" customWidth="1"/>
    <col min="8671" max="8672" width="9.140625" style="21"/>
    <col min="8673" max="8673" width="10.140625" style="21" bestFit="1" customWidth="1"/>
    <col min="8674" max="8674" width="11.7109375" style="21" bestFit="1" customWidth="1"/>
    <col min="8675" max="8675" width="11.5703125" style="21" bestFit="1" customWidth="1"/>
    <col min="8676" max="8676" width="15.5703125" style="21" customWidth="1"/>
    <col min="8677" max="8677" width="12.85546875" style="21" customWidth="1"/>
    <col min="8678" max="8678" width="10.85546875" style="21" bestFit="1" customWidth="1"/>
    <col min="8679" max="8918" width="9.140625" style="21"/>
    <col min="8919" max="8919" width="10.5703125" style="21" customWidth="1"/>
    <col min="8920" max="8920" width="59" style="21" customWidth="1"/>
    <col min="8921" max="8926" width="16.5703125" style="21" customWidth="1"/>
    <col min="8927" max="8928" width="9.140625" style="21"/>
    <col min="8929" max="8929" width="10.140625" style="21" bestFit="1" customWidth="1"/>
    <col min="8930" max="8930" width="11.7109375" style="21" bestFit="1" customWidth="1"/>
    <col min="8931" max="8931" width="11.5703125" style="21" bestFit="1" customWidth="1"/>
    <col min="8932" max="8932" width="15.5703125" style="21" customWidth="1"/>
    <col min="8933" max="8933" width="12.85546875" style="21" customWidth="1"/>
    <col min="8934" max="8934" width="10.85546875" style="21" bestFit="1" customWidth="1"/>
    <col min="8935" max="9174" width="9.140625" style="21"/>
    <col min="9175" max="9175" width="10.5703125" style="21" customWidth="1"/>
    <col min="9176" max="9176" width="59" style="21" customWidth="1"/>
    <col min="9177" max="9182" width="16.5703125" style="21" customWidth="1"/>
    <col min="9183" max="9184" width="9.140625" style="21"/>
    <col min="9185" max="9185" width="10.140625" style="21" bestFit="1" customWidth="1"/>
    <col min="9186" max="9186" width="11.7109375" style="21" bestFit="1" customWidth="1"/>
    <col min="9187" max="9187" width="11.5703125" style="21" bestFit="1" customWidth="1"/>
    <col min="9188" max="9188" width="15.5703125" style="21" customWidth="1"/>
    <col min="9189" max="9189" width="12.85546875" style="21" customWidth="1"/>
    <col min="9190" max="9190" width="10.85546875" style="21" bestFit="1" customWidth="1"/>
    <col min="9191" max="9430" width="9.140625" style="21"/>
    <col min="9431" max="9431" width="10.5703125" style="21" customWidth="1"/>
    <col min="9432" max="9432" width="59" style="21" customWidth="1"/>
    <col min="9433" max="9438" width="16.5703125" style="21" customWidth="1"/>
    <col min="9439" max="9440" width="9.140625" style="21"/>
    <col min="9441" max="9441" width="10.140625" style="21" bestFit="1" customWidth="1"/>
    <col min="9442" max="9442" width="11.7109375" style="21" bestFit="1" customWidth="1"/>
    <col min="9443" max="9443" width="11.5703125" style="21" bestFit="1" customWidth="1"/>
    <col min="9444" max="9444" width="15.5703125" style="21" customWidth="1"/>
    <col min="9445" max="9445" width="12.85546875" style="21" customWidth="1"/>
    <col min="9446" max="9446" width="10.85546875" style="21" bestFit="1" customWidth="1"/>
    <col min="9447" max="9686" width="9.140625" style="21"/>
    <col min="9687" max="9687" width="10.5703125" style="21" customWidth="1"/>
    <col min="9688" max="9688" width="59" style="21" customWidth="1"/>
    <col min="9689" max="9694" width="16.5703125" style="21" customWidth="1"/>
    <col min="9695" max="9696" width="9.140625" style="21"/>
    <col min="9697" max="9697" width="10.140625" style="21" bestFit="1" customWidth="1"/>
    <col min="9698" max="9698" width="11.7109375" style="21" bestFit="1" customWidth="1"/>
    <col min="9699" max="9699" width="11.5703125" style="21" bestFit="1" customWidth="1"/>
    <col min="9700" max="9700" width="15.5703125" style="21" customWidth="1"/>
    <col min="9701" max="9701" width="12.85546875" style="21" customWidth="1"/>
    <col min="9702" max="9702" width="10.85546875" style="21" bestFit="1" customWidth="1"/>
    <col min="9703" max="9942" width="9.140625" style="21"/>
    <col min="9943" max="9943" width="10.5703125" style="21" customWidth="1"/>
    <col min="9944" max="9944" width="59" style="21" customWidth="1"/>
    <col min="9945" max="9950" width="16.5703125" style="21" customWidth="1"/>
    <col min="9951" max="9952" width="9.140625" style="21"/>
    <col min="9953" max="9953" width="10.140625" style="21" bestFit="1" customWidth="1"/>
    <col min="9954" max="9954" width="11.7109375" style="21" bestFit="1" customWidth="1"/>
    <col min="9955" max="9955" width="11.5703125" style="21" bestFit="1" customWidth="1"/>
    <col min="9956" max="9956" width="15.5703125" style="21" customWidth="1"/>
    <col min="9957" max="9957" width="12.85546875" style="21" customWidth="1"/>
    <col min="9958" max="9958" width="10.85546875" style="21" bestFit="1" customWidth="1"/>
    <col min="9959" max="10198" width="9.140625" style="21"/>
    <col min="10199" max="10199" width="10.5703125" style="21" customWidth="1"/>
    <col min="10200" max="10200" width="59" style="21" customWidth="1"/>
    <col min="10201" max="10206" width="16.5703125" style="21" customWidth="1"/>
    <col min="10207" max="10208" width="9.140625" style="21"/>
    <col min="10209" max="10209" width="10.140625" style="21" bestFit="1" customWidth="1"/>
    <col min="10210" max="10210" width="11.7109375" style="21" bestFit="1" customWidth="1"/>
    <col min="10211" max="10211" width="11.5703125" style="21" bestFit="1" customWidth="1"/>
    <col min="10212" max="10212" width="15.5703125" style="21" customWidth="1"/>
    <col min="10213" max="10213" width="12.85546875" style="21" customWidth="1"/>
    <col min="10214" max="10214" width="10.85546875" style="21" bestFit="1" customWidth="1"/>
    <col min="10215" max="10454" width="9.140625" style="21"/>
    <col min="10455" max="10455" width="10.5703125" style="21" customWidth="1"/>
    <col min="10456" max="10456" width="59" style="21" customWidth="1"/>
    <col min="10457" max="10462" width="16.5703125" style="21" customWidth="1"/>
    <col min="10463" max="10464" width="9.140625" style="21"/>
    <col min="10465" max="10465" width="10.140625" style="21" bestFit="1" customWidth="1"/>
    <col min="10466" max="10466" width="11.7109375" style="21" bestFit="1" customWidth="1"/>
    <col min="10467" max="10467" width="11.5703125" style="21" bestFit="1" customWidth="1"/>
    <col min="10468" max="10468" width="15.5703125" style="21" customWidth="1"/>
    <col min="10469" max="10469" width="12.85546875" style="21" customWidth="1"/>
    <col min="10470" max="10470" width="10.85546875" style="21" bestFit="1" customWidth="1"/>
    <col min="10471" max="10710" width="9.140625" style="21"/>
    <col min="10711" max="10711" width="10.5703125" style="21" customWidth="1"/>
    <col min="10712" max="10712" width="59" style="21" customWidth="1"/>
    <col min="10713" max="10718" width="16.5703125" style="21" customWidth="1"/>
    <col min="10719" max="10720" width="9.140625" style="21"/>
    <col min="10721" max="10721" width="10.140625" style="21" bestFit="1" customWidth="1"/>
    <col min="10722" max="10722" width="11.7109375" style="21" bestFit="1" customWidth="1"/>
    <col min="10723" max="10723" width="11.5703125" style="21" bestFit="1" customWidth="1"/>
    <col min="10724" max="10724" width="15.5703125" style="21" customWidth="1"/>
    <col min="10725" max="10725" width="12.85546875" style="21" customWidth="1"/>
    <col min="10726" max="10726" width="10.85546875" style="21" bestFit="1" customWidth="1"/>
    <col min="10727" max="10966" width="9.140625" style="21"/>
    <col min="10967" max="10967" width="10.5703125" style="21" customWidth="1"/>
    <col min="10968" max="10968" width="59" style="21" customWidth="1"/>
    <col min="10969" max="10974" width="16.5703125" style="21" customWidth="1"/>
    <col min="10975" max="10976" width="9.140625" style="21"/>
    <col min="10977" max="10977" width="10.140625" style="21" bestFit="1" customWidth="1"/>
    <col min="10978" max="10978" width="11.7109375" style="21" bestFit="1" customWidth="1"/>
    <col min="10979" max="10979" width="11.5703125" style="21" bestFit="1" customWidth="1"/>
    <col min="10980" max="10980" width="15.5703125" style="21" customWidth="1"/>
    <col min="10981" max="10981" width="12.85546875" style="21" customWidth="1"/>
    <col min="10982" max="10982" width="10.85546875" style="21" bestFit="1" customWidth="1"/>
    <col min="10983" max="11222" width="9.140625" style="21"/>
    <col min="11223" max="11223" width="10.5703125" style="21" customWidth="1"/>
    <col min="11224" max="11224" width="59" style="21" customWidth="1"/>
    <col min="11225" max="11230" width="16.5703125" style="21" customWidth="1"/>
    <col min="11231" max="11232" width="9.140625" style="21"/>
    <col min="11233" max="11233" width="10.140625" style="21" bestFit="1" customWidth="1"/>
    <col min="11234" max="11234" width="11.7109375" style="21" bestFit="1" customWidth="1"/>
    <col min="11235" max="11235" width="11.5703125" style="21" bestFit="1" customWidth="1"/>
    <col min="11236" max="11236" width="15.5703125" style="21" customWidth="1"/>
    <col min="11237" max="11237" width="12.85546875" style="21" customWidth="1"/>
    <col min="11238" max="11238" width="10.85546875" style="21" bestFit="1" customWidth="1"/>
    <col min="11239" max="11478" width="9.140625" style="21"/>
    <col min="11479" max="11479" width="10.5703125" style="21" customWidth="1"/>
    <col min="11480" max="11480" width="59" style="21" customWidth="1"/>
    <col min="11481" max="11486" width="16.5703125" style="21" customWidth="1"/>
    <col min="11487" max="11488" width="9.140625" style="21"/>
    <col min="11489" max="11489" width="10.140625" style="21" bestFit="1" customWidth="1"/>
    <col min="11490" max="11490" width="11.7109375" style="21" bestFit="1" customWidth="1"/>
    <col min="11491" max="11491" width="11.5703125" style="21" bestFit="1" customWidth="1"/>
    <col min="11492" max="11492" width="15.5703125" style="21" customWidth="1"/>
    <col min="11493" max="11493" width="12.85546875" style="21" customWidth="1"/>
    <col min="11494" max="11494" width="10.85546875" style="21" bestFit="1" customWidth="1"/>
    <col min="11495" max="11734" width="9.140625" style="21"/>
    <col min="11735" max="11735" width="10.5703125" style="21" customWidth="1"/>
    <col min="11736" max="11736" width="59" style="21" customWidth="1"/>
    <col min="11737" max="11742" width="16.5703125" style="21" customWidth="1"/>
    <col min="11743" max="11744" width="9.140625" style="21"/>
    <col min="11745" max="11745" width="10.140625" style="21" bestFit="1" customWidth="1"/>
    <col min="11746" max="11746" width="11.7109375" style="21" bestFit="1" customWidth="1"/>
    <col min="11747" max="11747" width="11.5703125" style="21" bestFit="1" customWidth="1"/>
    <col min="11748" max="11748" width="15.5703125" style="21" customWidth="1"/>
    <col min="11749" max="11749" width="12.85546875" style="21" customWidth="1"/>
    <col min="11750" max="11750" width="10.85546875" style="21" bestFit="1" customWidth="1"/>
    <col min="11751" max="11990" width="9.140625" style="21"/>
    <col min="11991" max="11991" width="10.5703125" style="21" customWidth="1"/>
    <col min="11992" max="11992" width="59" style="21" customWidth="1"/>
    <col min="11993" max="11998" width="16.5703125" style="21" customWidth="1"/>
    <col min="11999" max="12000" width="9.140625" style="21"/>
    <col min="12001" max="12001" width="10.140625" style="21" bestFit="1" customWidth="1"/>
    <col min="12002" max="12002" width="11.7109375" style="21" bestFit="1" customWidth="1"/>
    <col min="12003" max="12003" width="11.5703125" style="21" bestFit="1" customWidth="1"/>
    <col min="12004" max="12004" width="15.5703125" style="21" customWidth="1"/>
    <col min="12005" max="12005" width="12.85546875" style="21" customWidth="1"/>
    <col min="12006" max="12006" width="10.85546875" style="21" bestFit="1" customWidth="1"/>
    <col min="12007" max="12246" width="9.140625" style="21"/>
    <col min="12247" max="12247" width="10.5703125" style="21" customWidth="1"/>
    <col min="12248" max="12248" width="59" style="21" customWidth="1"/>
    <col min="12249" max="12254" width="16.5703125" style="21" customWidth="1"/>
    <col min="12255" max="12256" width="9.140625" style="21"/>
    <col min="12257" max="12257" width="10.140625" style="21" bestFit="1" customWidth="1"/>
    <col min="12258" max="12258" width="11.7109375" style="21" bestFit="1" customWidth="1"/>
    <col min="12259" max="12259" width="11.5703125" style="21" bestFit="1" customWidth="1"/>
    <col min="12260" max="12260" width="15.5703125" style="21" customWidth="1"/>
    <col min="12261" max="12261" width="12.85546875" style="21" customWidth="1"/>
    <col min="12262" max="12262" width="10.85546875" style="21" bestFit="1" customWidth="1"/>
    <col min="12263" max="12502" width="9.140625" style="21"/>
    <col min="12503" max="12503" width="10.5703125" style="21" customWidth="1"/>
    <col min="12504" max="12504" width="59" style="21" customWidth="1"/>
    <col min="12505" max="12510" width="16.5703125" style="21" customWidth="1"/>
    <col min="12511" max="12512" width="9.140625" style="21"/>
    <col min="12513" max="12513" width="10.140625" style="21" bestFit="1" customWidth="1"/>
    <col min="12514" max="12514" width="11.7109375" style="21" bestFit="1" customWidth="1"/>
    <col min="12515" max="12515" width="11.5703125" style="21" bestFit="1" customWidth="1"/>
    <col min="12516" max="12516" width="15.5703125" style="21" customWidth="1"/>
    <col min="12517" max="12517" width="12.85546875" style="21" customWidth="1"/>
    <col min="12518" max="12518" width="10.85546875" style="21" bestFit="1" customWidth="1"/>
    <col min="12519" max="12758" width="9.140625" style="21"/>
    <col min="12759" max="12759" width="10.5703125" style="21" customWidth="1"/>
    <col min="12760" max="12760" width="59" style="21" customWidth="1"/>
    <col min="12761" max="12766" width="16.5703125" style="21" customWidth="1"/>
    <col min="12767" max="12768" width="9.140625" style="21"/>
    <col min="12769" max="12769" width="10.140625" style="21" bestFit="1" customWidth="1"/>
    <col min="12770" max="12770" width="11.7109375" style="21" bestFit="1" customWidth="1"/>
    <col min="12771" max="12771" width="11.5703125" style="21" bestFit="1" customWidth="1"/>
    <col min="12772" max="12772" width="15.5703125" style="21" customWidth="1"/>
    <col min="12773" max="12773" width="12.85546875" style="21" customWidth="1"/>
    <col min="12774" max="12774" width="10.85546875" style="21" bestFit="1" customWidth="1"/>
    <col min="12775" max="13014" width="9.140625" style="21"/>
    <col min="13015" max="13015" width="10.5703125" style="21" customWidth="1"/>
    <col min="13016" max="13016" width="59" style="21" customWidth="1"/>
    <col min="13017" max="13022" width="16.5703125" style="21" customWidth="1"/>
    <col min="13023" max="13024" width="9.140625" style="21"/>
    <col min="13025" max="13025" width="10.140625" style="21" bestFit="1" customWidth="1"/>
    <col min="13026" max="13026" width="11.7109375" style="21" bestFit="1" customWidth="1"/>
    <col min="13027" max="13027" width="11.5703125" style="21" bestFit="1" customWidth="1"/>
    <col min="13028" max="13028" width="15.5703125" style="21" customWidth="1"/>
    <col min="13029" max="13029" width="12.85546875" style="21" customWidth="1"/>
    <col min="13030" max="13030" width="10.85546875" style="21" bestFit="1" customWidth="1"/>
    <col min="13031" max="13270" width="9.140625" style="21"/>
    <col min="13271" max="13271" width="10.5703125" style="21" customWidth="1"/>
    <col min="13272" max="13272" width="59" style="21" customWidth="1"/>
    <col min="13273" max="13278" width="16.5703125" style="21" customWidth="1"/>
    <col min="13279" max="13280" width="9.140625" style="21"/>
    <col min="13281" max="13281" width="10.140625" style="21" bestFit="1" customWidth="1"/>
    <col min="13282" max="13282" width="11.7109375" style="21" bestFit="1" customWidth="1"/>
    <col min="13283" max="13283" width="11.5703125" style="21" bestFit="1" customWidth="1"/>
    <col min="13284" max="13284" width="15.5703125" style="21" customWidth="1"/>
    <col min="13285" max="13285" width="12.85546875" style="21" customWidth="1"/>
    <col min="13286" max="13286" width="10.85546875" style="21" bestFit="1" customWidth="1"/>
    <col min="13287" max="13526" width="9.140625" style="21"/>
    <col min="13527" max="13527" width="10.5703125" style="21" customWidth="1"/>
    <col min="13528" max="13528" width="59" style="21" customWidth="1"/>
    <col min="13529" max="13534" width="16.5703125" style="21" customWidth="1"/>
    <col min="13535" max="13536" width="9.140625" style="21"/>
    <col min="13537" max="13537" width="10.140625" style="21" bestFit="1" customWidth="1"/>
    <col min="13538" max="13538" width="11.7109375" style="21" bestFit="1" customWidth="1"/>
    <col min="13539" max="13539" width="11.5703125" style="21" bestFit="1" customWidth="1"/>
    <col min="13540" max="13540" width="15.5703125" style="21" customWidth="1"/>
    <col min="13541" max="13541" width="12.85546875" style="21" customWidth="1"/>
    <col min="13542" max="13542" width="10.85546875" style="21" bestFit="1" customWidth="1"/>
    <col min="13543" max="13782" width="9.140625" style="21"/>
    <col min="13783" max="13783" width="10.5703125" style="21" customWidth="1"/>
    <col min="13784" max="13784" width="59" style="21" customWidth="1"/>
    <col min="13785" max="13790" width="16.5703125" style="21" customWidth="1"/>
    <col min="13791" max="13792" width="9.140625" style="21"/>
    <col min="13793" max="13793" width="10.140625" style="21" bestFit="1" customWidth="1"/>
    <col min="13794" max="13794" width="11.7109375" style="21" bestFit="1" customWidth="1"/>
    <col min="13795" max="13795" width="11.5703125" style="21" bestFit="1" customWidth="1"/>
    <col min="13796" max="13796" width="15.5703125" style="21" customWidth="1"/>
    <col min="13797" max="13797" width="12.85546875" style="21" customWidth="1"/>
    <col min="13798" max="13798" width="10.85546875" style="21" bestFit="1" customWidth="1"/>
    <col min="13799" max="14038" width="9.140625" style="21"/>
    <col min="14039" max="14039" width="10.5703125" style="21" customWidth="1"/>
    <col min="14040" max="14040" width="59" style="21" customWidth="1"/>
    <col min="14041" max="14046" width="16.5703125" style="21" customWidth="1"/>
    <col min="14047" max="14048" width="9.140625" style="21"/>
    <col min="14049" max="14049" width="10.140625" style="21" bestFit="1" customWidth="1"/>
    <col min="14050" max="14050" width="11.7109375" style="21" bestFit="1" customWidth="1"/>
    <col min="14051" max="14051" width="11.5703125" style="21" bestFit="1" customWidth="1"/>
    <col min="14052" max="14052" width="15.5703125" style="21" customWidth="1"/>
    <col min="14053" max="14053" width="12.85546875" style="21" customWidth="1"/>
    <col min="14054" max="14054" width="10.85546875" style="21" bestFit="1" customWidth="1"/>
    <col min="14055" max="14294" width="9.140625" style="21"/>
    <col min="14295" max="14295" width="10.5703125" style="21" customWidth="1"/>
    <col min="14296" max="14296" width="59" style="21" customWidth="1"/>
    <col min="14297" max="14302" width="16.5703125" style="21" customWidth="1"/>
    <col min="14303" max="14304" width="9.140625" style="21"/>
    <col min="14305" max="14305" width="10.140625" style="21" bestFit="1" customWidth="1"/>
    <col min="14306" max="14306" width="11.7109375" style="21" bestFit="1" customWidth="1"/>
    <col min="14307" max="14307" width="11.5703125" style="21" bestFit="1" customWidth="1"/>
    <col min="14308" max="14308" width="15.5703125" style="21" customWidth="1"/>
    <col min="14309" max="14309" width="12.85546875" style="21" customWidth="1"/>
    <col min="14310" max="14310" width="10.85546875" style="21" bestFit="1" customWidth="1"/>
    <col min="14311" max="14550" width="9.140625" style="21"/>
    <col min="14551" max="14551" width="10.5703125" style="21" customWidth="1"/>
    <col min="14552" max="14552" width="59" style="21" customWidth="1"/>
    <col min="14553" max="14558" width="16.5703125" style="21" customWidth="1"/>
    <col min="14559" max="14560" width="9.140625" style="21"/>
    <col min="14561" max="14561" width="10.140625" style="21" bestFit="1" customWidth="1"/>
    <col min="14562" max="14562" width="11.7109375" style="21" bestFit="1" customWidth="1"/>
    <col min="14563" max="14563" width="11.5703125" style="21" bestFit="1" customWidth="1"/>
    <col min="14564" max="14564" width="15.5703125" style="21" customWidth="1"/>
    <col min="14565" max="14565" width="12.85546875" style="21" customWidth="1"/>
    <col min="14566" max="14566" width="10.85546875" style="21" bestFit="1" customWidth="1"/>
    <col min="14567" max="14806" width="9.140625" style="21"/>
    <col min="14807" max="14807" width="10.5703125" style="21" customWidth="1"/>
    <col min="14808" max="14808" width="59" style="21" customWidth="1"/>
    <col min="14809" max="14814" width="16.5703125" style="21" customWidth="1"/>
    <col min="14815" max="14816" width="9.140625" style="21"/>
    <col min="14817" max="14817" width="10.140625" style="21" bestFit="1" customWidth="1"/>
    <col min="14818" max="14818" width="11.7109375" style="21" bestFit="1" customWidth="1"/>
    <col min="14819" max="14819" width="11.5703125" style="21" bestFit="1" customWidth="1"/>
    <col min="14820" max="14820" width="15.5703125" style="21" customWidth="1"/>
    <col min="14821" max="14821" width="12.85546875" style="21" customWidth="1"/>
    <col min="14822" max="14822" width="10.85546875" style="21" bestFit="1" customWidth="1"/>
    <col min="14823" max="15062" width="9.140625" style="21"/>
    <col min="15063" max="15063" width="10.5703125" style="21" customWidth="1"/>
    <col min="15064" max="15064" width="59" style="21" customWidth="1"/>
    <col min="15065" max="15070" width="16.5703125" style="21" customWidth="1"/>
    <col min="15071" max="15072" width="9.140625" style="21"/>
    <col min="15073" max="15073" width="10.140625" style="21" bestFit="1" customWidth="1"/>
    <col min="15074" max="15074" width="11.7109375" style="21" bestFit="1" customWidth="1"/>
    <col min="15075" max="15075" width="11.5703125" style="21" bestFit="1" customWidth="1"/>
    <col min="15076" max="15076" width="15.5703125" style="21" customWidth="1"/>
    <col min="15077" max="15077" width="12.85546875" style="21" customWidth="1"/>
    <col min="15078" max="15078" width="10.85546875" style="21" bestFit="1" customWidth="1"/>
    <col min="15079" max="15318" width="9.140625" style="21"/>
    <col min="15319" max="15319" width="10.5703125" style="21" customWidth="1"/>
    <col min="15320" max="15320" width="59" style="21" customWidth="1"/>
    <col min="15321" max="15326" width="16.5703125" style="21" customWidth="1"/>
    <col min="15327" max="15328" width="9.140625" style="21"/>
    <col min="15329" max="15329" width="10.140625" style="21" bestFit="1" customWidth="1"/>
    <col min="15330" max="15330" width="11.7109375" style="21" bestFit="1" customWidth="1"/>
    <col min="15331" max="15331" width="11.5703125" style="21" bestFit="1" customWidth="1"/>
    <col min="15332" max="15332" width="15.5703125" style="21" customWidth="1"/>
    <col min="15333" max="15333" width="12.85546875" style="21" customWidth="1"/>
    <col min="15334" max="15334" width="10.85546875" style="21" bestFit="1" customWidth="1"/>
    <col min="15335" max="15574" width="9.140625" style="21"/>
    <col min="15575" max="15575" width="10.5703125" style="21" customWidth="1"/>
    <col min="15576" max="15576" width="59" style="21" customWidth="1"/>
    <col min="15577" max="15582" width="16.5703125" style="21" customWidth="1"/>
    <col min="15583" max="15584" width="9.140625" style="21"/>
    <col min="15585" max="15585" width="10.140625" style="21" bestFit="1" customWidth="1"/>
    <col min="15586" max="15586" width="11.7109375" style="21" bestFit="1" customWidth="1"/>
    <col min="15587" max="15587" width="11.5703125" style="21" bestFit="1" customWidth="1"/>
    <col min="15588" max="15588" width="15.5703125" style="21" customWidth="1"/>
    <col min="15589" max="15589" width="12.85546875" style="21" customWidth="1"/>
    <col min="15590" max="15590" width="10.85546875" style="21" bestFit="1" customWidth="1"/>
    <col min="15591" max="15830" width="9.140625" style="21"/>
    <col min="15831" max="15831" width="10.5703125" style="21" customWidth="1"/>
    <col min="15832" max="15832" width="59" style="21" customWidth="1"/>
    <col min="15833" max="15838" width="16.5703125" style="21" customWidth="1"/>
    <col min="15839" max="15840" width="9.140625" style="21"/>
    <col min="15841" max="15841" width="10.140625" style="21" bestFit="1" customWidth="1"/>
    <col min="15842" max="15842" width="11.7109375" style="21" bestFit="1" customWidth="1"/>
    <col min="15843" max="15843" width="11.5703125" style="21" bestFit="1" customWidth="1"/>
    <col min="15844" max="15844" width="15.5703125" style="21" customWidth="1"/>
    <col min="15845" max="15845" width="12.85546875" style="21" customWidth="1"/>
    <col min="15846" max="15846" width="10.85546875" style="21" bestFit="1" customWidth="1"/>
    <col min="15847" max="16086" width="9.140625" style="21"/>
    <col min="16087" max="16087" width="10.5703125" style="21" customWidth="1"/>
    <col min="16088" max="16088" width="59" style="21" customWidth="1"/>
    <col min="16089" max="16094" width="16.5703125" style="21" customWidth="1"/>
    <col min="16095" max="16096" width="9.140625" style="21"/>
    <col min="16097" max="16097" width="10.140625" style="21" bestFit="1" customWidth="1"/>
    <col min="16098" max="16098" width="11.7109375" style="21" bestFit="1" customWidth="1"/>
    <col min="16099" max="16099" width="11.5703125" style="21" bestFit="1" customWidth="1"/>
    <col min="16100" max="16100" width="15.5703125" style="21" customWidth="1"/>
    <col min="16101" max="16101" width="12.85546875" style="21" customWidth="1"/>
    <col min="16102" max="16102" width="10.85546875" style="21" bestFit="1" customWidth="1"/>
    <col min="16103" max="16384" width="9.140625" style="21"/>
  </cols>
  <sheetData>
    <row r="1" spans="1:5" ht="30" customHeight="1" x14ac:dyDescent="0.25">
      <c r="A1" s="72" t="s">
        <v>164</v>
      </c>
      <c r="B1" s="72"/>
      <c r="C1" s="72"/>
      <c r="D1" s="72"/>
      <c r="E1" s="72"/>
    </row>
    <row r="2" spans="1:5" ht="80.099999999999994" customHeight="1" x14ac:dyDescent="0.25">
      <c r="A2" s="22" t="s">
        <v>0</v>
      </c>
      <c r="B2" s="22" t="s">
        <v>100</v>
      </c>
      <c r="C2" s="2" t="s">
        <v>170</v>
      </c>
      <c r="D2" s="2" t="s">
        <v>171</v>
      </c>
      <c r="E2" s="2" t="s">
        <v>173</v>
      </c>
    </row>
    <row r="3" spans="1:5" ht="9.1999999999999993" customHeight="1" x14ac:dyDescent="0.25">
      <c r="A3" s="3">
        <v>1</v>
      </c>
      <c r="B3" s="3">
        <v>2</v>
      </c>
      <c r="C3" s="3">
        <v>4</v>
      </c>
      <c r="D3" s="3">
        <v>6</v>
      </c>
      <c r="E3" s="3">
        <v>8</v>
      </c>
    </row>
    <row r="4" spans="1:5" ht="20.100000000000001" customHeight="1" x14ac:dyDescent="0.25">
      <c r="A4" s="69" t="s">
        <v>101</v>
      </c>
      <c r="B4" s="70"/>
      <c r="C4" s="23">
        <f>C5+C28+C33+C36+C39+C62+C138+C141</f>
        <v>1601833.45</v>
      </c>
      <c r="D4" s="23">
        <f>D5+D28+D33+D36+D39+D62+D138+D141</f>
        <v>1444118.6</v>
      </c>
      <c r="E4" s="23">
        <f>(D4/C4)*100</f>
        <v>90.154104348364058</v>
      </c>
    </row>
    <row r="5" spans="1:5" ht="20.100000000000001" customHeight="1" x14ac:dyDescent="0.25">
      <c r="A5" s="69" t="s">
        <v>102</v>
      </c>
      <c r="B5" s="70"/>
      <c r="C5" s="23">
        <f>C6</f>
        <v>45899</v>
      </c>
      <c r="D5" s="23">
        <f>D6</f>
        <v>72050.270000000019</v>
      </c>
      <c r="E5" s="23">
        <f t="shared" ref="E5:E64" si="0">(D5/C5)*100</f>
        <v>156.97568574478751</v>
      </c>
    </row>
    <row r="6" spans="1:5" ht="20.100000000000001" customHeight="1" x14ac:dyDescent="0.25">
      <c r="A6" s="69" t="s">
        <v>103</v>
      </c>
      <c r="B6" s="70"/>
      <c r="C6" s="23">
        <f>C7</f>
        <v>45899</v>
      </c>
      <c r="D6" s="23">
        <f>D7</f>
        <v>72050.270000000019</v>
      </c>
      <c r="E6" s="23">
        <f t="shared" si="0"/>
        <v>156.97568574478751</v>
      </c>
    </row>
    <row r="7" spans="1:5" ht="20.100000000000001" customHeight="1" x14ac:dyDescent="0.25">
      <c r="A7" s="40">
        <v>32</v>
      </c>
      <c r="B7" s="41" t="s">
        <v>37</v>
      </c>
      <c r="C7" s="23">
        <v>45899</v>
      </c>
      <c r="D7" s="23">
        <f>D8+D12+D17+D24</f>
        <v>72050.270000000019</v>
      </c>
      <c r="E7" s="23">
        <f t="shared" si="0"/>
        <v>156.97568574478751</v>
      </c>
    </row>
    <row r="8" spans="1:5" ht="20.100000000000001" customHeight="1" x14ac:dyDescent="0.25">
      <c r="A8" s="40">
        <v>321</v>
      </c>
      <c r="B8" s="41" t="s">
        <v>38</v>
      </c>
      <c r="C8" s="23"/>
      <c r="D8" s="23">
        <f>SUM(D9:D11)</f>
        <v>4604.3</v>
      </c>
      <c r="E8" s="23" t="e">
        <f t="shared" si="0"/>
        <v>#DIV/0!</v>
      </c>
    </row>
    <row r="9" spans="1:5" ht="20.100000000000001" customHeight="1" x14ac:dyDescent="0.25">
      <c r="A9" s="41">
        <v>3211</v>
      </c>
      <c r="B9" s="41" t="s">
        <v>39</v>
      </c>
      <c r="C9" s="23"/>
      <c r="D9" s="23">
        <v>4123.3</v>
      </c>
      <c r="E9" s="23" t="e">
        <f t="shared" si="0"/>
        <v>#DIV/0!</v>
      </c>
    </row>
    <row r="10" spans="1:5" ht="20.100000000000001" customHeight="1" x14ac:dyDescent="0.25">
      <c r="A10" s="41">
        <v>3213</v>
      </c>
      <c r="B10" s="41" t="s">
        <v>41</v>
      </c>
      <c r="C10" s="23"/>
      <c r="D10" s="23">
        <v>415</v>
      </c>
      <c r="E10" s="23" t="e">
        <f t="shared" si="0"/>
        <v>#DIV/0!</v>
      </c>
    </row>
    <row r="11" spans="1:5" ht="20.100000000000001" customHeight="1" x14ac:dyDescent="0.25">
      <c r="A11" s="41">
        <v>3214</v>
      </c>
      <c r="B11" s="41" t="s">
        <v>42</v>
      </c>
      <c r="C11" s="23"/>
      <c r="D11" s="23">
        <v>66</v>
      </c>
      <c r="E11" s="23" t="e">
        <f t="shared" si="0"/>
        <v>#DIV/0!</v>
      </c>
    </row>
    <row r="12" spans="1:5" ht="20.100000000000001" customHeight="1" x14ac:dyDescent="0.25">
      <c r="A12" s="40">
        <v>322</v>
      </c>
      <c r="B12" s="41" t="s">
        <v>185</v>
      </c>
      <c r="C12" s="23"/>
      <c r="D12" s="23">
        <f>SUM(D13:D16)</f>
        <v>38529.33</v>
      </c>
      <c r="E12" s="23" t="e">
        <f t="shared" si="0"/>
        <v>#DIV/0!</v>
      </c>
    </row>
    <row r="13" spans="1:5" ht="20.100000000000001" customHeight="1" x14ac:dyDescent="0.25">
      <c r="A13" s="41">
        <v>3221</v>
      </c>
      <c r="B13" s="41" t="s">
        <v>44</v>
      </c>
      <c r="C13" s="23"/>
      <c r="D13" s="23">
        <v>8526.85</v>
      </c>
      <c r="E13" s="23" t="e">
        <f t="shared" si="0"/>
        <v>#DIV/0!</v>
      </c>
    </row>
    <row r="14" spans="1:5" ht="20.100000000000001" customHeight="1" x14ac:dyDescent="0.25">
      <c r="A14" s="41">
        <v>3223</v>
      </c>
      <c r="B14" s="41" t="s">
        <v>46</v>
      </c>
      <c r="C14" s="23"/>
      <c r="D14" s="23">
        <v>28205.69</v>
      </c>
      <c r="E14" s="23" t="e">
        <f t="shared" si="0"/>
        <v>#DIV/0!</v>
      </c>
    </row>
    <row r="15" spans="1:5" ht="20.100000000000001" customHeight="1" x14ac:dyDescent="0.25">
      <c r="A15" s="41">
        <v>3224</v>
      </c>
      <c r="B15" s="41" t="s">
        <v>47</v>
      </c>
      <c r="C15" s="23"/>
      <c r="D15" s="23">
        <v>988.01</v>
      </c>
      <c r="E15" s="23" t="e">
        <f t="shared" si="0"/>
        <v>#DIV/0!</v>
      </c>
    </row>
    <row r="16" spans="1:5" ht="20.100000000000001" customHeight="1" x14ac:dyDescent="0.25">
      <c r="A16" s="41">
        <v>3225</v>
      </c>
      <c r="B16" s="41" t="s">
        <v>48</v>
      </c>
      <c r="C16" s="23"/>
      <c r="D16" s="23">
        <v>808.78</v>
      </c>
      <c r="E16" s="23" t="e">
        <f t="shared" si="0"/>
        <v>#DIV/0!</v>
      </c>
    </row>
    <row r="17" spans="1:5" ht="20.100000000000001" customHeight="1" x14ac:dyDescent="0.25">
      <c r="A17" s="40">
        <v>323</v>
      </c>
      <c r="B17" s="41" t="s">
        <v>50</v>
      </c>
      <c r="C17" s="23"/>
      <c r="D17" s="23">
        <f>SUM(D18:D23)</f>
        <v>26551.040000000001</v>
      </c>
      <c r="E17" s="23" t="e">
        <f t="shared" si="0"/>
        <v>#DIV/0!</v>
      </c>
    </row>
    <row r="18" spans="1:5" ht="20.100000000000001" customHeight="1" x14ac:dyDescent="0.25">
      <c r="A18" s="41">
        <v>3231</v>
      </c>
      <c r="B18" s="41" t="s">
        <v>51</v>
      </c>
      <c r="C18" s="23"/>
      <c r="D18" s="23">
        <v>2318.66</v>
      </c>
      <c r="E18" s="23" t="e">
        <f t="shared" si="0"/>
        <v>#DIV/0!</v>
      </c>
    </row>
    <row r="19" spans="1:5" ht="20.100000000000001" customHeight="1" x14ac:dyDescent="0.25">
      <c r="A19" s="41">
        <v>3233</v>
      </c>
      <c r="B19" s="41" t="s">
        <v>53</v>
      </c>
      <c r="C19" s="23"/>
      <c r="D19" s="23">
        <v>497.7</v>
      </c>
      <c r="E19" s="23" t="e">
        <f t="shared" si="0"/>
        <v>#DIV/0!</v>
      </c>
    </row>
    <row r="20" spans="1:5" ht="20.100000000000001" customHeight="1" x14ac:dyDescent="0.25">
      <c r="A20" s="41">
        <v>3234</v>
      </c>
      <c r="B20" s="41" t="s">
        <v>54</v>
      </c>
      <c r="C20" s="23"/>
      <c r="D20" s="23">
        <v>3905</v>
      </c>
      <c r="E20" s="23" t="e">
        <f t="shared" si="0"/>
        <v>#DIV/0!</v>
      </c>
    </row>
    <row r="21" spans="1:5" ht="20.100000000000001" customHeight="1" x14ac:dyDescent="0.25">
      <c r="A21" s="41">
        <v>3237</v>
      </c>
      <c r="B21" s="41" t="s">
        <v>56</v>
      </c>
      <c r="C21" s="23"/>
      <c r="D21" s="23">
        <v>1805.56</v>
      </c>
      <c r="E21" s="23" t="e">
        <f t="shared" si="0"/>
        <v>#DIV/0!</v>
      </c>
    </row>
    <row r="22" spans="1:5" ht="20.100000000000001" customHeight="1" x14ac:dyDescent="0.25">
      <c r="A22" s="41">
        <v>3238</v>
      </c>
      <c r="B22" s="41" t="s">
        <v>57</v>
      </c>
      <c r="C22" s="23"/>
      <c r="D22" s="23">
        <v>2341.6799999999998</v>
      </c>
      <c r="E22" s="23" t="e">
        <f t="shared" si="0"/>
        <v>#DIV/0!</v>
      </c>
    </row>
    <row r="23" spans="1:5" ht="20.100000000000001" customHeight="1" x14ac:dyDescent="0.25">
      <c r="A23" s="41">
        <v>3239</v>
      </c>
      <c r="B23" s="41" t="s">
        <v>58</v>
      </c>
      <c r="C23" s="23"/>
      <c r="D23" s="23">
        <v>15682.44</v>
      </c>
      <c r="E23" s="23" t="e">
        <f t="shared" si="0"/>
        <v>#DIV/0!</v>
      </c>
    </row>
    <row r="24" spans="1:5" ht="20.100000000000001" customHeight="1" x14ac:dyDescent="0.25">
      <c r="A24" s="40">
        <v>329</v>
      </c>
      <c r="B24" s="41" t="s">
        <v>60</v>
      </c>
      <c r="C24" s="23"/>
      <c r="D24" s="23">
        <f>SUM(D25:D27)</f>
        <v>2365.6000000000004</v>
      </c>
      <c r="E24" s="23" t="e">
        <f t="shared" si="0"/>
        <v>#DIV/0!</v>
      </c>
    </row>
    <row r="25" spans="1:5" ht="20.100000000000001" customHeight="1" x14ac:dyDescent="0.25">
      <c r="A25" s="41">
        <v>3292</v>
      </c>
      <c r="B25" s="41" t="s">
        <v>62</v>
      </c>
      <c r="C25" s="23"/>
      <c r="D25" s="23">
        <v>687.82</v>
      </c>
      <c r="E25" s="23" t="e">
        <f t="shared" si="0"/>
        <v>#DIV/0!</v>
      </c>
    </row>
    <row r="26" spans="1:5" ht="20.100000000000001" customHeight="1" x14ac:dyDescent="0.25">
      <c r="A26" s="41">
        <v>3294</v>
      </c>
      <c r="B26" s="41" t="s">
        <v>63</v>
      </c>
      <c r="C26" s="23"/>
      <c r="D26" s="23">
        <v>108.09</v>
      </c>
      <c r="E26" s="23" t="e">
        <f t="shared" si="0"/>
        <v>#DIV/0!</v>
      </c>
    </row>
    <row r="27" spans="1:5" ht="20.100000000000001" customHeight="1" x14ac:dyDescent="0.25">
      <c r="A27" s="41">
        <v>3299</v>
      </c>
      <c r="B27" s="41" t="s">
        <v>60</v>
      </c>
      <c r="C27" s="23"/>
      <c r="D27" s="23">
        <v>1569.69</v>
      </c>
      <c r="E27" s="23" t="e">
        <f t="shared" si="0"/>
        <v>#DIV/0!</v>
      </c>
    </row>
    <row r="28" spans="1:5" ht="20.100000000000001" customHeight="1" x14ac:dyDescent="0.25">
      <c r="A28" s="69" t="s">
        <v>104</v>
      </c>
      <c r="B28" s="70"/>
      <c r="C28" s="23">
        <f>C29</f>
        <v>342</v>
      </c>
      <c r="D28" s="23">
        <f>D29</f>
        <v>17.190000000000001</v>
      </c>
      <c r="E28" s="23">
        <f t="shared" si="0"/>
        <v>5.0263157894736841</v>
      </c>
    </row>
    <row r="29" spans="1:5" ht="20.100000000000001" customHeight="1" x14ac:dyDescent="0.25">
      <c r="A29" s="69" t="s">
        <v>103</v>
      </c>
      <c r="B29" s="70"/>
      <c r="C29" s="23">
        <f>C30</f>
        <v>342</v>
      </c>
      <c r="D29" s="23">
        <f>D30</f>
        <v>17.190000000000001</v>
      </c>
      <c r="E29" s="23">
        <f t="shared" si="0"/>
        <v>5.0263157894736841</v>
      </c>
    </row>
    <row r="30" spans="1:5" ht="20.100000000000001" customHeight="1" x14ac:dyDescent="0.25">
      <c r="A30" s="40">
        <v>34</v>
      </c>
      <c r="B30" s="41" t="s">
        <v>66</v>
      </c>
      <c r="C30" s="23">
        <v>342</v>
      </c>
      <c r="D30" s="23">
        <f>D31</f>
        <v>17.190000000000001</v>
      </c>
      <c r="E30" s="23">
        <f t="shared" si="0"/>
        <v>5.0263157894736841</v>
      </c>
    </row>
    <row r="31" spans="1:5" ht="20.100000000000001" customHeight="1" x14ac:dyDescent="0.25">
      <c r="A31" s="40">
        <v>343</v>
      </c>
      <c r="B31" s="41" t="s">
        <v>67</v>
      </c>
      <c r="C31" s="23"/>
      <c r="D31" s="23">
        <f>SUM(D32:D32)</f>
        <v>17.190000000000001</v>
      </c>
      <c r="E31" s="23" t="e">
        <f t="shared" si="0"/>
        <v>#DIV/0!</v>
      </c>
    </row>
    <row r="32" spans="1:5" ht="20.100000000000001" customHeight="1" x14ac:dyDescent="0.25">
      <c r="A32" s="42">
        <v>3433</v>
      </c>
      <c r="B32" s="41" t="s">
        <v>69</v>
      </c>
      <c r="C32" s="23"/>
      <c r="D32" s="23">
        <v>17.190000000000001</v>
      </c>
      <c r="E32" s="23" t="e">
        <f t="shared" si="0"/>
        <v>#DIV/0!</v>
      </c>
    </row>
    <row r="33" spans="1:5" ht="20.100000000000001" customHeight="1" x14ac:dyDescent="0.25">
      <c r="A33" s="69" t="s">
        <v>105</v>
      </c>
      <c r="B33" s="70"/>
      <c r="C33" s="23">
        <f>C34</f>
        <v>0</v>
      </c>
      <c r="D33" s="23">
        <f>D34</f>
        <v>0</v>
      </c>
      <c r="E33" s="23" t="e">
        <f t="shared" si="0"/>
        <v>#DIV/0!</v>
      </c>
    </row>
    <row r="34" spans="1:5" ht="20.100000000000001" customHeight="1" x14ac:dyDescent="0.25">
      <c r="A34" s="69" t="s">
        <v>103</v>
      </c>
      <c r="B34" s="70"/>
      <c r="C34" s="23">
        <f>C35</f>
        <v>0</v>
      </c>
      <c r="D34" s="23">
        <f>D35</f>
        <v>0</v>
      </c>
      <c r="E34" s="23" t="e">
        <f t="shared" si="0"/>
        <v>#DIV/0!</v>
      </c>
    </row>
    <row r="35" spans="1:5" ht="20.100000000000001" customHeight="1" x14ac:dyDescent="0.25">
      <c r="A35" s="43">
        <v>42</v>
      </c>
      <c r="B35" s="44" t="s">
        <v>73</v>
      </c>
      <c r="C35" s="23">
        <v>0</v>
      </c>
      <c r="D35" s="23">
        <v>0</v>
      </c>
      <c r="E35" s="23" t="e">
        <f t="shared" si="0"/>
        <v>#DIV/0!</v>
      </c>
    </row>
    <row r="36" spans="1:5" ht="20.100000000000001" customHeight="1" x14ac:dyDescent="0.25">
      <c r="A36" s="69" t="s">
        <v>106</v>
      </c>
      <c r="B36" s="70"/>
      <c r="C36" s="23">
        <f>C37</f>
        <v>0</v>
      </c>
      <c r="D36" s="23">
        <f>D37</f>
        <v>0</v>
      </c>
      <c r="E36" s="23" t="e">
        <f t="shared" si="0"/>
        <v>#DIV/0!</v>
      </c>
    </row>
    <row r="37" spans="1:5" ht="20.100000000000001" customHeight="1" x14ac:dyDescent="0.25">
      <c r="A37" s="69" t="s">
        <v>103</v>
      </c>
      <c r="B37" s="70"/>
      <c r="C37" s="23">
        <f>C38</f>
        <v>0</v>
      </c>
      <c r="D37" s="23">
        <f>D38</f>
        <v>0</v>
      </c>
      <c r="E37" s="23" t="e">
        <f t="shared" si="0"/>
        <v>#DIV/0!</v>
      </c>
    </row>
    <row r="38" spans="1:5" ht="20.100000000000001" customHeight="1" x14ac:dyDescent="0.25">
      <c r="A38" s="40">
        <v>45</v>
      </c>
      <c r="B38" s="44" t="s">
        <v>80</v>
      </c>
      <c r="C38" s="23">
        <v>0</v>
      </c>
      <c r="D38" s="23">
        <v>0</v>
      </c>
      <c r="E38" s="23" t="e">
        <f t="shared" si="0"/>
        <v>#DIV/0!</v>
      </c>
    </row>
    <row r="39" spans="1:5" ht="20.100000000000001" customHeight="1" x14ac:dyDescent="0.25">
      <c r="A39" s="67" t="s">
        <v>107</v>
      </c>
      <c r="B39" s="68"/>
      <c r="C39" s="23">
        <f>C40+C48+C58+C60</f>
        <v>1245816.8</v>
      </c>
      <c r="D39" s="23">
        <f>D40+D48+D58+D60</f>
        <v>1224866.8500000001</v>
      </c>
      <c r="E39" s="23">
        <f t="shared" si="0"/>
        <v>98.318376345542944</v>
      </c>
    </row>
    <row r="40" spans="1:5" ht="20.100000000000001" customHeight="1" x14ac:dyDescent="0.25">
      <c r="A40" s="69" t="s">
        <v>109</v>
      </c>
      <c r="B40" s="70"/>
      <c r="C40" s="23">
        <f>C41</f>
        <v>13000</v>
      </c>
      <c r="D40" s="23">
        <f>D41</f>
        <v>10438.120000000001</v>
      </c>
      <c r="E40" s="23">
        <f t="shared" si="0"/>
        <v>80.293230769230775</v>
      </c>
    </row>
    <row r="41" spans="1:5" ht="20.100000000000001" customHeight="1" x14ac:dyDescent="0.25">
      <c r="A41" s="40">
        <v>31</v>
      </c>
      <c r="B41" s="41" t="s">
        <v>29</v>
      </c>
      <c r="C41" s="23">
        <v>13000</v>
      </c>
      <c r="D41" s="23">
        <f>D42+D44+D46</f>
        <v>10438.120000000001</v>
      </c>
      <c r="E41" s="23">
        <f t="shared" si="0"/>
        <v>80.293230769230775</v>
      </c>
    </row>
    <row r="42" spans="1:5" ht="20.100000000000001" customHeight="1" x14ac:dyDescent="0.25">
      <c r="A42" s="40">
        <v>311</v>
      </c>
      <c r="B42" s="41" t="s">
        <v>30</v>
      </c>
      <c r="C42" s="23"/>
      <c r="D42" s="23">
        <f>D43</f>
        <v>8616.42</v>
      </c>
      <c r="E42" s="23" t="e">
        <f t="shared" si="0"/>
        <v>#DIV/0!</v>
      </c>
    </row>
    <row r="43" spans="1:5" ht="20.100000000000001" customHeight="1" x14ac:dyDescent="0.25">
      <c r="A43" s="41">
        <v>3111</v>
      </c>
      <c r="B43" s="41" t="s">
        <v>31</v>
      </c>
      <c r="C43" s="23"/>
      <c r="D43" s="23">
        <v>8616.42</v>
      </c>
      <c r="E43" s="23" t="e">
        <f t="shared" si="0"/>
        <v>#DIV/0!</v>
      </c>
    </row>
    <row r="44" spans="1:5" ht="20.100000000000001" customHeight="1" x14ac:dyDescent="0.25">
      <c r="A44" s="40">
        <v>312</v>
      </c>
      <c r="B44" s="41" t="s">
        <v>34</v>
      </c>
      <c r="C44" s="23"/>
      <c r="D44" s="23">
        <f>D45</f>
        <v>400</v>
      </c>
      <c r="E44" s="23" t="e">
        <f t="shared" si="0"/>
        <v>#DIV/0!</v>
      </c>
    </row>
    <row r="45" spans="1:5" ht="20.100000000000001" customHeight="1" x14ac:dyDescent="0.25">
      <c r="A45" s="41">
        <v>3121</v>
      </c>
      <c r="B45" s="41" t="s">
        <v>34</v>
      </c>
      <c r="C45" s="23"/>
      <c r="D45" s="23">
        <v>400</v>
      </c>
      <c r="E45" s="23" t="e">
        <f t="shared" si="0"/>
        <v>#DIV/0!</v>
      </c>
    </row>
    <row r="46" spans="1:5" ht="20.100000000000001" customHeight="1" x14ac:dyDescent="0.25">
      <c r="A46" s="40">
        <v>313</v>
      </c>
      <c r="B46" s="41" t="s">
        <v>35</v>
      </c>
      <c r="C46" s="23"/>
      <c r="D46" s="23">
        <f>D47</f>
        <v>1421.7</v>
      </c>
      <c r="E46" s="23" t="e">
        <f t="shared" si="0"/>
        <v>#DIV/0!</v>
      </c>
    </row>
    <row r="47" spans="1:5" ht="20.100000000000001" customHeight="1" x14ac:dyDescent="0.25">
      <c r="A47" s="41">
        <v>3132</v>
      </c>
      <c r="B47" s="45" t="s">
        <v>186</v>
      </c>
      <c r="C47" s="23"/>
      <c r="D47" s="23">
        <v>1421.7</v>
      </c>
      <c r="E47" s="23" t="e">
        <f t="shared" si="0"/>
        <v>#DIV/0!</v>
      </c>
    </row>
    <row r="48" spans="1:5" ht="20.100000000000001" customHeight="1" x14ac:dyDescent="0.25">
      <c r="A48" s="69" t="s">
        <v>110</v>
      </c>
      <c r="B48" s="70"/>
      <c r="C48" s="23">
        <f>C49</f>
        <v>1230860.04</v>
      </c>
      <c r="D48" s="23">
        <f>D49</f>
        <v>1214428.73</v>
      </c>
      <c r="E48" s="23">
        <f t="shared" si="0"/>
        <v>98.665054558112061</v>
      </c>
    </row>
    <row r="49" spans="1:5" ht="20.100000000000001" customHeight="1" x14ac:dyDescent="0.25">
      <c r="A49" s="40">
        <v>31</v>
      </c>
      <c r="B49" s="41" t="s">
        <v>29</v>
      </c>
      <c r="C49" s="23">
        <v>1230860.04</v>
      </c>
      <c r="D49" s="23">
        <f>D50+D54+D56</f>
        <v>1214428.73</v>
      </c>
      <c r="E49" s="23">
        <f t="shared" si="0"/>
        <v>98.665054558112061</v>
      </c>
    </row>
    <row r="50" spans="1:5" ht="20.100000000000001" customHeight="1" x14ac:dyDescent="0.25">
      <c r="A50" s="40">
        <v>311</v>
      </c>
      <c r="B50" s="41" t="s">
        <v>30</v>
      </c>
      <c r="C50" s="23"/>
      <c r="D50" s="23">
        <f>SUM(D51:D53)</f>
        <v>1001995</v>
      </c>
      <c r="E50" s="23" t="e">
        <f t="shared" si="0"/>
        <v>#DIV/0!</v>
      </c>
    </row>
    <row r="51" spans="1:5" ht="20.100000000000001" customHeight="1" x14ac:dyDescent="0.25">
      <c r="A51" s="41">
        <v>3111</v>
      </c>
      <c r="B51" s="41" t="s">
        <v>31</v>
      </c>
      <c r="C51" s="23"/>
      <c r="D51" s="23">
        <v>990522.88</v>
      </c>
      <c r="E51" s="23" t="e">
        <f t="shared" si="0"/>
        <v>#DIV/0!</v>
      </c>
    </row>
    <row r="52" spans="1:5" ht="20.100000000000001" customHeight="1" x14ac:dyDescent="0.25">
      <c r="A52" s="41">
        <v>3113</v>
      </c>
      <c r="B52" s="41" t="s">
        <v>32</v>
      </c>
      <c r="C52" s="23"/>
      <c r="D52" s="23">
        <v>1663.42</v>
      </c>
      <c r="E52" s="23" t="e">
        <f t="shared" si="0"/>
        <v>#DIV/0!</v>
      </c>
    </row>
    <row r="53" spans="1:5" ht="20.100000000000001" customHeight="1" x14ac:dyDescent="0.25">
      <c r="A53" s="41">
        <v>3114</v>
      </c>
      <c r="B53" s="41" t="s">
        <v>33</v>
      </c>
      <c r="C53" s="23"/>
      <c r="D53" s="23">
        <v>9808.7000000000007</v>
      </c>
      <c r="E53" s="23" t="e">
        <f t="shared" si="0"/>
        <v>#DIV/0!</v>
      </c>
    </row>
    <row r="54" spans="1:5" ht="20.100000000000001" customHeight="1" x14ac:dyDescent="0.25">
      <c r="A54" s="40">
        <v>312</v>
      </c>
      <c r="B54" s="41" t="s">
        <v>34</v>
      </c>
      <c r="C54" s="23"/>
      <c r="D54" s="23">
        <f>D55</f>
        <v>47104.66</v>
      </c>
      <c r="E54" s="23" t="e">
        <f t="shared" si="0"/>
        <v>#DIV/0!</v>
      </c>
    </row>
    <row r="55" spans="1:5" ht="20.100000000000001" customHeight="1" x14ac:dyDescent="0.25">
      <c r="A55" s="41">
        <v>3121</v>
      </c>
      <c r="B55" s="41" t="s">
        <v>34</v>
      </c>
      <c r="C55" s="23"/>
      <c r="D55" s="23">
        <v>47104.66</v>
      </c>
      <c r="E55" s="23" t="e">
        <f t="shared" si="0"/>
        <v>#DIV/0!</v>
      </c>
    </row>
    <row r="56" spans="1:5" ht="20.100000000000001" customHeight="1" x14ac:dyDescent="0.25">
      <c r="A56" s="40">
        <v>313</v>
      </c>
      <c r="B56" s="41" t="s">
        <v>35</v>
      </c>
      <c r="C56" s="23"/>
      <c r="D56" s="23">
        <f>D57</f>
        <v>165329.07</v>
      </c>
      <c r="E56" s="23" t="e">
        <f t="shared" si="0"/>
        <v>#DIV/0!</v>
      </c>
    </row>
    <row r="57" spans="1:5" ht="20.100000000000001" customHeight="1" x14ac:dyDescent="0.25">
      <c r="A57" s="41">
        <v>3132</v>
      </c>
      <c r="B57" s="45" t="s">
        <v>186</v>
      </c>
      <c r="C57" s="23"/>
      <c r="D57" s="23">
        <v>165329.07</v>
      </c>
      <c r="E57" s="23" t="e">
        <f t="shared" si="0"/>
        <v>#DIV/0!</v>
      </c>
    </row>
    <row r="58" spans="1:5" ht="20.100000000000001" customHeight="1" x14ac:dyDescent="0.25">
      <c r="A58" s="69" t="s">
        <v>112</v>
      </c>
      <c r="B58" s="70"/>
      <c r="C58" s="23">
        <f>C59</f>
        <v>250</v>
      </c>
      <c r="D58" s="23">
        <f>D59</f>
        <v>0</v>
      </c>
      <c r="E58" s="23">
        <f t="shared" si="0"/>
        <v>0</v>
      </c>
    </row>
    <row r="59" spans="1:5" ht="20.100000000000001" customHeight="1" x14ac:dyDescent="0.25">
      <c r="A59" s="40">
        <v>31</v>
      </c>
      <c r="B59" s="41" t="s">
        <v>29</v>
      </c>
      <c r="C59" s="23">
        <v>250</v>
      </c>
      <c r="D59" s="23">
        <v>0</v>
      </c>
      <c r="E59" s="23">
        <f t="shared" si="0"/>
        <v>0</v>
      </c>
    </row>
    <row r="60" spans="1:5" ht="20.100000000000001" customHeight="1" x14ac:dyDescent="0.25">
      <c r="A60" s="69" t="s">
        <v>187</v>
      </c>
      <c r="B60" s="70"/>
      <c r="C60" s="23">
        <f>C61</f>
        <v>1706.76</v>
      </c>
      <c r="D60" s="23">
        <v>0</v>
      </c>
      <c r="E60" s="23">
        <f t="shared" si="0"/>
        <v>0</v>
      </c>
    </row>
    <row r="61" spans="1:5" ht="20.100000000000001" customHeight="1" x14ac:dyDescent="0.25">
      <c r="A61" s="40">
        <v>31</v>
      </c>
      <c r="B61" s="41" t="s">
        <v>29</v>
      </c>
      <c r="C61" s="23">
        <v>1706.76</v>
      </c>
      <c r="D61" s="23">
        <v>0</v>
      </c>
      <c r="E61" s="23">
        <f t="shared" si="0"/>
        <v>0</v>
      </c>
    </row>
    <row r="62" spans="1:5" ht="20.100000000000001" customHeight="1" x14ac:dyDescent="0.25">
      <c r="A62" s="69" t="s">
        <v>113</v>
      </c>
      <c r="B62" s="70"/>
      <c r="C62" s="23">
        <f>C63+C69+C79+C83+C100+C104+C122+C129+C136</f>
        <v>275617.7</v>
      </c>
      <c r="D62" s="23">
        <f>D63+D69+D79+D83+D100+D104+D122+D129+D136</f>
        <v>144051.84000000003</v>
      </c>
      <c r="E62" s="23">
        <f t="shared" si="0"/>
        <v>52.265090376996838</v>
      </c>
    </row>
    <row r="63" spans="1:5" ht="20.100000000000001" customHeight="1" x14ac:dyDescent="0.25">
      <c r="A63" s="69" t="s">
        <v>108</v>
      </c>
      <c r="B63" s="70"/>
      <c r="C63" s="23">
        <f>C64</f>
        <v>7600</v>
      </c>
      <c r="D63" s="23">
        <f>D64</f>
        <v>409.39</v>
      </c>
      <c r="E63" s="23">
        <f t="shared" si="0"/>
        <v>5.3867105263157891</v>
      </c>
    </row>
    <row r="64" spans="1:5" ht="20.100000000000001" customHeight="1" x14ac:dyDescent="0.25">
      <c r="A64" s="40">
        <v>32</v>
      </c>
      <c r="B64" s="41" t="s">
        <v>37</v>
      </c>
      <c r="C64" s="23">
        <v>7600</v>
      </c>
      <c r="D64" s="23">
        <f>D65+D67</f>
        <v>409.39</v>
      </c>
      <c r="E64" s="23">
        <f t="shared" si="0"/>
        <v>5.3867105263157891</v>
      </c>
    </row>
    <row r="65" spans="1:5" ht="20.100000000000001" customHeight="1" x14ac:dyDescent="0.25">
      <c r="A65" s="40">
        <v>322</v>
      </c>
      <c r="B65" s="41" t="s">
        <v>185</v>
      </c>
      <c r="C65" s="23"/>
      <c r="D65" s="23">
        <f>SUM(D66:D66)</f>
        <v>333.75</v>
      </c>
      <c r="E65" s="23" t="e">
        <f t="shared" ref="E65:E126" si="1">(D65/C65)*100</f>
        <v>#DIV/0!</v>
      </c>
    </row>
    <row r="66" spans="1:5" ht="20.100000000000001" customHeight="1" x14ac:dyDescent="0.25">
      <c r="A66" s="41">
        <v>3222</v>
      </c>
      <c r="B66" s="41" t="s">
        <v>45</v>
      </c>
      <c r="C66" s="23"/>
      <c r="D66" s="23">
        <v>333.75</v>
      </c>
      <c r="E66" s="23" t="e">
        <f t="shared" si="1"/>
        <v>#DIV/0!</v>
      </c>
    </row>
    <row r="67" spans="1:5" ht="20.100000000000001" customHeight="1" x14ac:dyDescent="0.25">
      <c r="A67" s="40">
        <v>323</v>
      </c>
      <c r="B67" s="41" t="s">
        <v>50</v>
      </c>
      <c r="C67" s="23"/>
      <c r="D67" s="23">
        <f>SUM(D68:D68)</f>
        <v>75.64</v>
      </c>
      <c r="E67" s="23" t="e">
        <f t="shared" si="1"/>
        <v>#DIV/0!</v>
      </c>
    </row>
    <row r="68" spans="1:5" ht="20.100000000000001" customHeight="1" x14ac:dyDescent="0.25">
      <c r="A68" s="41">
        <v>3239</v>
      </c>
      <c r="B68" s="41" t="s">
        <v>58</v>
      </c>
      <c r="C68" s="23"/>
      <c r="D68" s="23">
        <v>75.64</v>
      </c>
      <c r="E68" s="23" t="e">
        <f t="shared" si="1"/>
        <v>#DIV/0!</v>
      </c>
    </row>
    <row r="69" spans="1:5" ht="20.100000000000001" customHeight="1" x14ac:dyDescent="0.25">
      <c r="A69" s="69" t="s">
        <v>109</v>
      </c>
      <c r="B69" s="70"/>
      <c r="C69" s="23">
        <f>C70</f>
        <v>34777.699999999997</v>
      </c>
      <c r="D69" s="23">
        <f>D70</f>
        <v>5851.81</v>
      </c>
      <c r="E69" s="23">
        <f t="shared" si="1"/>
        <v>16.826328365590594</v>
      </c>
    </row>
    <row r="70" spans="1:5" ht="19.5" customHeight="1" x14ac:dyDescent="0.25">
      <c r="A70" s="40">
        <v>32</v>
      </c>
      <c r="B70" s="41" t="s">
        <v>37</v>
      </c>
      <c r="C70" s="23">
        <v>34777.699999999997</v>
      </c>
      <c r="D70" s="23">
        <f>D71+D74+D77</f>
        <v>5851.81</v>
      </c>
      <c r="E70" s="23">
        <f t="shared" si="1"/>
        <v>16.826328365590594</v>
      </c>
    </row>
    <row r="71" spans="1:5" ht="20.100000000000001" customHeight="1" x14ac:dyDescent="0.25">
      <c r="A71" s="40">
        <v>322</v>
      </c>
      <c r="B71" s="41" t="s">
        <v>185</v>
      </c>
      <c r="C71" s="23"/>
      <c r="D71" s="23">
        <f>SUM(D72:D73)</f>
        <v>3404.26</v>
      </c>
      <c r="E71" s="23" t="e">
        <f t="shared" si="1"/>
        <v>#DIV/0!</v>
      </c>
    </row>
    <row r="72" spans="1:5" ht="20.100000000000001" customHeight="1" x14ac:dyDescent="0.25">
      <c r="A72" s="41">
        <v>3221</v>
      </c>
      <c r="B72" s="41" t="s">
        <v>44</v>
      </c>
      <c r="C72" s="23"/>
      <c r="D72" s="23">
        <v>286.08999999999997</v>
      </c>
      <c r="E72" s="23" t="e">
        <f t="shared" si="1"/>
        <v>#DIV/0!</v>
      </c>
    </row>
    <row r="73" spans="1:5" ht="20.100000000000001" customHeight="1" x14ac:dyDescent="0.25">
      <c r="A73" s="41">
        <v>3222</v>
      </c>
      <c r="B73" s="41" t="s">
        <v>45</v>
      </c>
      <c r="C73" s="23"/>
      <c r="D73" s="23">
        <v>3118.17</v>
      </c>
      <c r="E73" s="23" t="e">
        <f t="shared" si="1"/>
        <v>#DIV/0!</v>
      </c>
    </row>
    <row r="74" spans="1:5" ht="20.100000000000001" customHeight="1" x14ac:dyDescent="0.25">
      <c r="A74" s="40">
        <v>323</v>
      </c>
      <c r="B74" s="41" t="s">
        <v>50</v>
      </c>
      <c r="C74" s="23"/>
      <c r="D74" s="23">
        <f>SUM(D75:D76)</f>
        <v>2074.42</v>
      </c>
      <c r="E74" s="23" t="e">
        <f t="shared" si="1"/>
        <v>#DIV/0!</v>
      </c>
    </row>
    <row r="75" spans="1:5" ht="20.100000000000001" customHeight="1" x14ac:dyDescent="0.25">
      <c r="A75" s="41">
        <v>3234</v>
      </c>
      <c r="B75" s="41" t="s">
        <v>54</v>
      </c>
      <c r="C75" s="23"/>
      <c r="D75" s="23">
        <v>1839.37</v>
      </c>
      <c r="E75" s="23" t="e">
        <f t="shared" si="1"/>
        <v>#DIV/0!</v>
      </c>
    </row>
    <row r="76" spans="1:5" ht="20.100000000000001" customHeight="1" x14ac:dyDescent="0.25">
      <c r="A76" s="41">
        <v>3236</v>
      </c>
      <c r="B76" s="41" t="s">
        <v>55</v>
      </c>
      <c r="C76" s="23"/>
      <c r="D76" s="23">
        <v>235.05</v>
      </c>
      <c r="E76" s="23" t="e">
        <f t="shared" si="1"/>
        <v>#DIV/0!</v>
      </c>
    </row>
    <row r="77" spans="1:5" ht="20.100000000000001" customHeight="1" x14ac:dyDescent="0.25">
      <c r="A77" s="40">
        <v>329</v>
      </c>
      <c r="B77" s="41" t="s">
        <v>60</v>
      </c>
      <c r="C77" s="23"/>
      <c r="D77" s="23">
        <f>D78</f>
        <v>373.13</v>
      </c>
      <c r="E77" s="23" t="e">
        <f t="shared" si="1"/>
        <v>#DIV/0!</v>
      </c>
    </row>
    <row r="78" spans="1:5" ht="20.100000000000001" customHeight="1" x14ac:dyDescent="0.25">
      <c r="A78" s="41">
        <v>3291</v>
      </c>
      <c r="B78" s="45" t="s">
        <v>61</v>
      </c>
      <c r="C78" s="23"/>
      <c r="D78" s="23">
        <v>373.13</v>
      </c>
      <c r="E78" s="23" t="e">
        <f t="shared" si="1"/>
        <v>#DIV/0!</v>
      </c>
    </row>
    <row r="79" spans="1:5" ht="20.100000000000001" customHeight="1" x14ac:dyDescent="0.25">
      <c r="A79" s="69" t="s">
        <v>115</v>
      </c>
      <c r="B79" s="70"/>
      <c r="C79" s="23">
        <f>C80</f>
        <v>0</v>
      </c>
      <c r="D79" s="23">
        <f>D80</f>
        <v>500</v>
      </c>
      <c r="E79" s="23" t="e">
        <f t="shared" si="1"/>
        <v>#DIV/0!</v>
      </c>
    </row>
    <row r="80" spans="1:5" ht="19.5" customHeight="1" x14ac:dyDescent="0.25">
      <c r="A80" s="40">
        <v>32</v>
      </c>
      <c r="B80" s="41" t="s">
        <v>37</v>
      </c>
      <c r="C80" s="23">
        <v>0</v>
      </c>
      <c r="D80" s="23">
        <f>D81</f>
        <v>500</v>
      </c>
      <c r="E80" s="23" t="e">
        <f t="shared" si="1"/>
        <v>#DIV/0!</v>
      </c>
    </row>
    <row r="81" spans="1:5" ht="20.100000000000001" customHeight="1" x14ac:dyDescent="0.25">
      <c r="A81" s="40">
        <v>322</v>
      </c>
      <c r="B81" s="41" t="s">
        <v>185</v>
      </c>
      <c r="C81" s="23"/>
      <c r="D81" s="23">
        <f>D82</f>
        <v>500</v>
      </c>
      <c r="E81" s="23" t="e">
        <f t="shared" si="1"/>
        <v>#DIV/0!</v>
      </c>
    </row>
    <row r="82" spans="1:5" ht="20.100000000000001" customHeight="1" x14ac:dyDescent="0.25">
      <c r="A82" s="41">
        <v>3222</v>
      </c>
      <c r="B82" s="41" t="s">
        <v>45</v>
      </c>
      <c r="C82" s="23"/>
      <c r="D82" s="23">
        <v>500</v>
      </c>
      <c r="E82" s="23" t="e">
        <f t="shared" si="1"/>
        <v>#DIV/0!</v>
      </c>
    </row>
    <row r="83" spans="1:5" ht="20.100000000000001" customHeight="1" x14ac:dyDescent="0.25">
      <c r="A83" s="69" t="s">
        <v>110</v>
      </c>
      <c r="B83" s="70"/>
      <c r="C83" s="23">
        <f>C84+C99</f>
        <v>204552.7</v>
      </c>
      <c r="D83" s="23">
        <f>D84+D99</f>
        <v>116390.62000000001</v>
      </c>
      <c r="E83" s="23">
        <f t="shared" si="1"/>
        <v>56.900065362129169</v>
      </c>
    </row>
    <row r="84" spans="1:5" ht="19.5" customHeight="1" x14ac:dyDescent="0.25">
      <c r="A84" s="40">
        <v>32</v>
      </c>
      <c r="B84" s="41" t="s">
        <v>37</v>
      </c>
      <c r="C84" s="23">
        <v>174552.7</v>
      </c>
      <c r="D84" s="23">
        <f>D85+D88+D92+D95</f>
        <v>116390.62000000001</v>
      </c>
      <c r="E84" s="23">
        <f t="shared" si="1"/>
        <v>66.679358153726639</v>
      </c>
    </row>
    <row r="85" spans="1:5" ht="20.100000000000001" customHeight="1" x14ac:dyDescent="0.25">
      <c r="A85" s="40">
        <v>321</v>
      </c>
      <c r="B85" s="41" t="s">
        <v>38</v>
      </c>
      <c r="C85" s="23"/>
      <c r="D85" s="23">
        <f>SUM(D86:D87)</f>
        <v>19610.810000000001</v>
      </c>
      <c r="E85" s="23" t="e">
        <f t="shared" si="1"/>
        <v>#DIV/0!</v>
      </c>
    </row>
    <row r="86" spans="1:5" ht="20.100000000000001" customHeight="1" x14ac:dyDescent="0.25">
      <c r="A86" s="41">
        <v>3211</v>
      </c>
      <c r="B86" s="41" t="s">
        <v>39</v>
      </c>
      <c r="C86" s="23"/>
      <c r="D86" s="23">
        <v>104</v>
      </c>
      <c r="E86" s="23" t="e">
        <f t="shared" si="1"/>
        <v>#DIV/0!</v>
      </c>
    </row>
    <row r="87" spans="1:5" ht="20.100000000000001" customHeight="1" x14ac:dyDescent="0.25">
      <c r="A87" s="41">
        <v>3212</v>
      </c>
      <c r="B87" s="45" t="s">
        <v>40</v>
      </c>
      <c r="C87" s="23"/>
      <c r="D87" s="23">
        <v>19506.810000000001</v>
      </c>
      <c r="E87" s="23" t="e">
        <f t="shared" si="1"/>
        <v>#DIV/0!</v>
      </c>
    </row>
    <row r="88" spans="1:5" ht="20.100000000000001" customHeight="1" x14ac:dyDescent="0.25">
      <c r="A88" s="40">
        <v>322</v>
      </c>
      <c r="B88" s="41" t="s">
        <v>185</v>
      </c>
      <c r="C88" s="23"/>
      <c r="D88" s="23">
        <f>SUM(D89:D91)</f>
        <v>94152.639999999999</v>
      </c>
      <c r="E88" s="23" t="e">
        <f t="shared" si="1"/>
        <v>#DIV/0!</v>
      </c>
    </row>
    <row r="89" spans="1:5" ht="20.100000000000001" customHeight="1" x14ac:dyDescent="0.25">
      <c r="A89" s="41">
        <v>3221</v>
      </c>
      <c r="B89" s="41" t="s">
        <v>44</v>
      </c>
      <c r="C89" s="23"/>
      <c r="D89" s="23">
        <v>628.23</v>
      </c>
      <c r="E89" s="23" t="e">
        <f t="shared" si="1"/>
        <v>#DIV/0!</v>
      </c>
    </row>
    <row r="90" spans="1:5" ht="20.100000000000001" customHeight="1" x14ac:dyDescent="0.25">
      <c r="A90" s="41">
        <v>3222</v>
      </c>
      <c r="B90" s="41" t="s">
        <v>45</v>
      </c>
      <c r="C90" s="23"/>
      <c r="D90" s="23">
        <v>93145.57</v>
      </c>
      <c r="E90" s="23" t="e">
        <f t="shared" si="1"/>
        <v>#DIV/0!</v>
      </c>
    </row>
    <row r="91" spans="1:5" ht="20.100000000000001" customHeight="1" x14ac:dyDescent="0.25">
      <c r="A91" s="41">
        <v>3225</v>
      </c>
      <c r="B91" s="41" t="s">
        <v>48</v>
      </c>
      <c r="C91" s="23"/>
      <c r="D91" s="23">
        <v>378.84</v>
      </c>
      <c r="E91" s="23" t="e">
        <f t="shared" si="1"/>
        <v>#DIV/0!</v>
      </c>
    </row>
    <row r="92" spans="1:5" ht="20.100000000000001" customHeight="1" x14ac:dyDescent="0.25">
      <c r="A92" s="40">
        <v>323</v>
      </c>
      <c r="B92" s="41" t="s">
        <v>50</v>
      </c>
      <c r="C92" s="23"/>
      <c r="D92" s="23">
        <f>SUM(D93:D94)</f>
        <v>1318.21</v>
      </c>
      <c r="E92" s="23" t="e">
        <f t="shared" si="1"/>
        <v>#DIV/0!</v>
      </c>
    </row>
    <row r="93" spans="1:5" ht="20.100000000000001" customHeight="1" x14ac:dyDescent="0.25">
      <c r="A93" s="41">
        <v>3237</v>
      </c>
      <c r="B93" s="41" t="s">
        <v>56</v>
      </c>
      <c r="C93" s="23"/>
      <c r="D93" s="23">
        <v>1268.21</v>
      </c>
      <c r="E93" s="23" t="e">
        <f t="shared" si="1"/>
        <v>#DIV/0!</v>
      </c>
    </row>
    <row r="94" spans="1:5" ht="20.100000000000001" customHeight="1" x14ac:dyDescent="0.25">
      <c r="A94" s="41">
        <v>3239</v>
      </c>
      <c r="B94" s="41" t="s">
        <v>58</v>
      </c>
      <c r="C94" s="23"/>
      <c r="D94" s="23">
        <v>50</v>
      </c>
      <c r="E94" s="23" t="e">
        <f t="shared" si="1"/>
        <v>#DIV/0!</v>
      </c>
    </row>
    <row r="95" spans="1:5" ht="20.100000000000001" customHeight="1" x14ac:dyDescent="0.25">
      <c r="A95" s="40">
        <v>329</v>
      </c>
      <c r="B95" s="41" t="s">
        <v>60</v>
      </c>
      <c r="C95" s="23"/>
      <c r="D95" s="23">
        <f>SUM(D96:D98)</f>
        <v>1308.96</v>
      </c>
      <c r="E95" s="23" t="e">
        <f t="shared" si="1"/>
        <v>#DIV/0!</v>
      </c>
    </row>
    <row r="96" spans="1:5" ht="20.100000000000001" customHeight="1" x14ac:dyDescent="0.25">
      <c r="A96" s="41">
        <v>3291</v>
      </c>
      <c r="B96" s="45" t="s">
        <v>61</v>
      </c>
      <c r="C96" s="23"/>
      <c r="D96" s="23">
        <v>422.52</v>
      </c>
      <c r="E96" s="23" t="e">
        <f t="shared" si="1"/>
        <v>#DIV/0!</v>
      </c>
    </row>
    <row r="97" spans="1:5" ht="20.100000000000001" customHeight="1" x14ac:dyDescent="0.25">
      <c r="A97" s="41">
        <v>3295</v>
      </c>
      <c r="B97" s="41" t="s">
        <v>64</v>
      </c>
      <c r="C97" s="23"/>
      <c r="D97" s="23">
        <v>140</v>
      </c>
      <c r="E97" s="23" t="e">
        <f t="shared" si="1"/>
        <v>#DIV/0!</v>
      </c>
    </row>
    <row r="98" spans="1:5" ht="20.100000000000001" customHeight="1" x14ac:dyDescent="0.25">
      <c r="A98" s="41">
        <v>3299</v>
      </c>
      <c r="B98" s="41" t="s">
        <v>60</v>
      </c>
      <c r="C98" s="23"/>
      <c r="D98" s="23">
        <v>746.44</v>
      </c>
      <c r="E98" s="23" t="e">
        <f t="shared" si="1"/>
        <v>#DIV/0!</v>
      </c>
    </row>
    <row r="99" spans="1:5" ht="20.100000000000001" customHeight="1" x14ac:dyDescent="0.25">
      <c r="A99" s="43">
        <v>37</v>
      </c>
      <c r="B99" s="45" t="s">
        <v>70</v>
      </c>
      <c r="C99" s="23">
        <v>30000</v>
      </c>
      <c r="D99" s="23">
        <v>0</v>
      </c>
      <c r="E99" s="23">
        <f t="shared" si="1"/>
        <v>0</v>
      </c>
    </row>
    <row r="100" spans="1:5" ht="20.100000000000001" customHeight="1" x14ac:dyDescent="0.25">
      <c r="A100" s="69" t="s">
        <v>112</v>
      </c>
      <c r="B100" s="70"/>
      <c r="C100" s="23">
        <f>C101</f>
        <v>525</v>
      </c>
      <c r="D100" s="23">
        <f>D101</f>
        <v>50</v>
      </c>
      <c r="E100" s="23">
        <f t="shared" si="1"/>
        <v>9.5238095238095237</v>
      </c>
    </row>
    <row r="101" spans="1:5" ht="19.5" customHeight="1" x14ac:dyDescent="0.25">
      <c r="A101" s="40">
        <v>32</v>
      </c>
      <c r="B101" s="41" t="s">
        <v>37</v>
      </c>
      <c r="C101" s="23">
        <v>525</v>
      </c>
      <c r="D101" s="23">
        <f>D102</f>
        <v>50</v>
      </c>
      <c r="E101" s="23">
        <f t="shared" si="1"/>
        <v>9.5238095238095237</v>
      </c>
    </row>
    <row r="102" spans="1:5" ht="20.100000000000001" customHeight="1" x14ac:dyDescent="0.25">
      <c r="A102" s="40">
        <v>322</v>
      </c>
      <c r="B102" s="41" t="s">
        <v>43</v>
      </c>
      <c r="C102" s="23"/>
      <c r="D102" s="23">
        <f>D103</f>
        <v>50</v>
      </c>
      <c r="E102" s="23" t="e">
        <f t="shared" si="1"/>
        <v>#DIV/0!</v>
      </c>
    </row>
    <row r="103" spans="1:5" ht="20.100000000000001" customHeight="1" x14ac:dyDescent="0.25">
      <c r="A103" s="41">
        <v>3221</v>
      </c>
      <c r="B103" s="41" t="s">
        <v>44</v>
      </c>
      <c r="C103" s="23"/>
      <c r="D103" s="23">
        <v>50</v>
      </c>
      <c r="E103" s="23" t="e">
        <f t="shared" si="1"/>
        <v>#DIV/0!</v>
      </c>
    </row>
    <row r="104" spans="1:5" ht="20.100000000000001" customHeight="1" x14ac:dyDescent="0.25">
      <c r="A104" s="69" t="s">
        <v>114</v>
      </c>
      <c r="B104" s="70"/>
      <c r="C104" s="23">
        <f>C105</f>
        <v>8480.94</v>
      </c>
      <c r="D104" s="23">
        <f>D105</f>
        <v>1609.5200000000002</v>
      </c>
      <c r="E104" s="23">
        <f t="shared" si="1"/>
        <v>18.978084976429503</v>
      </c>
    </row>
    <row r="105" spans="1:5" ht="19.5" customHeight="1" x14ac:dyDescent="0.25">
      <c r="A105" s="40">
        <v>32</v>
      </c>
      <c r="B105" s="41" t="s">
        <v>37</v>
      </c>
      <c r="C105" s="23">
        <v>8480.94</v>
      </c>
      <c r="D105" s="23">
        <f>D106+D108+D113+D117+D119</f>
        <v>1609.5200000000002</v>
      </c>
      <c r="E105" s="23">
        <f t="shared" si="1"/>
        <v>18.978084976429503</v>
      </c>
    </row>
    <row r="106" spans="1:5" ht="20.100000000000001" customHeight="1" x14ac:dyDescent="0.25">
      <c r="A106" s="40">
        <v>321</v>
      </c>
      <c r="B106" s="41" t="s">
        <v>38</v>
      </c>
      <c r="C106" s="23"/>
      <c r="D106" s="23">
        <f>D107</f>
        <v>30</v>
      </c>
      <c r="E106" s="23" t="e">
        <f t="shared" si="1"/>
        <v>#DIV/0!</v>
      </c>
    </row>
    <row r="107" spans="1:5" ht="20.100000000000001" customHeight="1" x14ac:dyDescent="0.25">
      <c r="A107" s="41">
        <v>3211</v>
      </c>
      <c r="B107" s="41" t="s">
        <v>39</v>
      </c>
      <c r="C107" s="23"/>
      <c r="D107" s="23">
        <v>30</v>
      </c>
      <c r="E107" s="23" t="e">
        <f t="shared" si="1"/>
        <v>#DIV/0!</v>
      </c>
    </row>
    <row r="108" spans="1:5" ht="20.100000000000001" customHeight="1" x14ac:dyDescent="0.25">
      <c r="A108" s="40">
        <v>322</v>
      </c>
      <c r="B108" s="41" t="s">
        <v>185</v>
      </c>
      <c r="C108" s="23"/>
      <c r="D108" s="23">
        <f>SUM(D109:D112)</f>
        <v>735.68000000000006</v>
      </c>
      <c r="E108" s="23" t="e">
        <f t="shared" si="1"/>
        <v>#DIV/0!</v>
      </c>
    </row>
    <row r="109" spans="1:5" ht="20.100000000000001" customHeight="1" x14ac:dyDescent="0.25">
      <c r="A109" s="41">
        <v>3221</v>
      </c>
      <c r="B109" s="41" t="s">
        <v>44</v>
      </c>
      <c r="C109" s="23"/>
      <c r="D109" s="23">
        <v>53</v>
      </c>
      <c r="E109" s="23" t="e">
        <f t="shared" si="1"/>
        <v>#DIV/0!</v>
      </c>
    </row>
    <row r="110" spans="1:5" ht="20.100000000000001" customHeight="1" x14ac:dyDescent="0.25">
      <c r="A110" s="41">
        <v>3222</v>
      </c>
      <c r="B110" s="41" t="s">
        <v>45</v>
      </c>
      <c r="C110" s="23"/>
      <c r="D110" s="23">
        <v>121.59</v>
      </c>
      <c r="E110" s="23" t="e">
        <f t="shared" si="1"/>
        <v>#DIV/0!</v>
      </c>
    </row>
    <row r="111" spans="1:5" ht="20.100000000000001" customHeight="1" x14ac:dyDescent="0.25">
      <c r="A111" s="41">
        <v>3223</v>
      </c>
      <c r="B111" s="41" t="s">
        <v>46</v>
      </c>
      <c r="C111" s="23"/>
      <c r="D111" s="23">
        <v>31.09</v>
      </c>
      <c r="E111" s="23" t="e">
        <f t="shared" si="1"/>
        <v>#DIV/0!</v>
      </c>
    </row>
    <row r="112" spans="1:5" ht="20.100000000000001" customHeight="1" x14ac:dyDescent="0.25">
      <c r="A112" s="41">
        <v>3225</v>
      </c>
      <c r="B112" s="41" t="s">
        <v>48</v>
      </c>
      <c r="C112" s="23"/>
      <c r="D112" s="23">
        <v>530</v>
      </c>
      <c r="E112" s="23" t="e">
        <f t="shared" si="1"/>
        <v>#DIV/0!</v>
      </c>
    </row>
    <row r="113" spans="1:5" ht="20.100000000000001" customHeight="1" x14ac:dyDescent="0.25">
      <c r="A113" s="40">
        <v>323</v>
      </c>
      <c r="B113" s="41" t="s">
        <v>50</v>
      </c>
      <c r="C113" s="23"/>
      <c r="D113" s="23">
        <f>SUM(D114:D116)</f>
        <v>457.14</v>
      </c>
      <c r="E113" s="23" t="e">
        <f t="shared" si="1"/>
        <v>#DIV/0!</v>
      </c>
    </row>
    <row r="114" spans="1:5" ht="20.100000000000001" customHeight="1" x14ac:dyDescent="0.25">
      <c r="A114" s="41">
        <v>3232</v>
      </c>
      <c r="B114" s="41" t="s">
        <v>52</v>
      </c>
      <c r="C114" s="23"/>
      <c r="D114" s="23">
        <v>339</v>
      </c>
      <c r="E114" s="23" t="e">
        <f t="shared" si="1"/>
        <v>#DIV/0!</v>
      </c>
    </row>
    <row r="115" spans="1:5" ht="20.100000000000001" customHeight="1" x14ac:dyDescent="0.25">
      <c r="A115" s="41">
        <v>3236</v>
      </c>
      <c r="B115" s="41" t="s">
        <v>55</v>
      </c>
      <c r="C115" s="23"/>
      <c r="D115" s="23">
        <v>53.78</v>
      </c>
      <c r="E115" s="23" t="e">
        <f t="shared" si="1"/>
        <v>#DIV/0!</v>
      </c>
    </row>
    <row r="116" spans="1:5" ht="20.100000000000001" customHeight="1" x14ac:dyDescent="0.25">
      <c r="A116" s="41">
        <v>3239</v>
      </c>
      <c r="B116" s="41" t="s">
        <v>58</v>
      </c>
      <c r="C116" s="23"/>
      <c r="D116" s="23">
        <v>64.36</v>
      </c>
      <c r="E116" s="23" t="e">
        <f t="shared" si="1"/>
        <v>#DIV/0!</v>
      </c>
    </row>
    <row r="117" spans="1:5" ht="20.100000000000001" customHeight="1" x14ac:dyDescent="0.25">
      <c r="A117" s="40">
        <v>324</v>
      </c>
      <c r="B117" s="41" t="s">
        <v>59</v>
      </c>
      <c r="C117" s="23"/>
      <c r="D117" s="23">
        <f>D118</f>
        <v>142.05000000000001</v>
      </c>
      <c r="E117" s="23" t="e">
        <f t="shared" si="1"/>
        <v>#DIV/0!</v>
      </c>
    </row>
    <row r="118" spans="1:5" ht="20.100000000000001" customHeight="1" x14ac:dyDescent="0.25">
      <c r="A118" s="41">
        <v>3241</v>
      </c>
      <c r="B118" s="45" t="s">
        <v>59</v>
      </c>
      <c r="C118" s="23"/>
      <c r="D118" s="23">
        <v>142.05000000000001</v>
      </c>
      <c r="E118" s="23" t="e">
        <f t="shared" si="1"/>
        <v>#DIV/0!</v>
      </c>
    </row>
    <row r="119" spans="1:5" ht="20.100000000000001" customHeight="1" x14ac:dyDescent="0.25">
      <c r="A119" s="40">
        <v>329</v>
      </c>
      <c r="B119" s="41" t="s">
        <v>60</v>
      </c>
      <c r="C119" s="23"/>
      <c r="D119" s="23">
        <f>SUM(D120:D121)</f>
        <v>244.65</v>
      </c>
      <c r="E119" s="23" t="e">
        <f t="shared" si="1"/>
        <v>#DIV/0!</v>
      </c>
    </row>
    <row r="120" spans="1:5" ht="20.100000000000001" customHeight="1" x14ac:dyDescent="0.25">
      <c r="A120" s="41">
        <v>3294</v>
      </c>
      <c r="B120" s="41" t="s">
        <v>63</v>
      </c>
      <c r="C120" s="23"/>
      <c r="D120" s="23">
        <v>25</v>
      </c>
      <c r="E120" s="23" t="e">
        <f t="shared" si="1"/>
        <v>#DIV/0!</v>
      </c>
    </row>
    <row r="121" spans="1:5" ht="20.100000000000001" customHeight="1" x14ac:dyDescent="0.25">
      <c r="A121" s="41">
        <v>3295</v>
      </c>
      <c r="B121" s="41" t="s">
        <v>64</v>
      </c>
      <c r="C121" s="23"/>
      <c r="D121" s="23">
        <v>219.65</v>
      </c>
      <c r="E121" s="23" t="e">
        <f t="shared" si="1"/>
        <v>#DIV/0!</v>
      </c>
    </row>
    <row r="122" spans="1:5" ht="20.100000000000001" customHeight="1" x14ac:dyDescent="0.25">
      <c r="A122" s="69" t="s">
        <v>188</v>
      </c>
      <c r="B122" s="70"/>
      <c r="C122" s="23">
        <f>C123</f>
        <v>15065.55</v>
      </c>
      <c r="D122" s="23">
        <f>D123</f>
        <v>15065.55</v>
      </c>
      <c r="E122" s="23">
        <f t="shared" si="1"/>
        <v>100</v>
      </c>
    </row>
    <row r="123" spans="1:5" ht="19.5" customHeight="1" x14ac:dyDescent="0.25">
      <c r="A123" s="40">
        <v>32</v>
      </c>
      <c r="B123" s="41" t="s">
        <v>37</v>
      </c>
      <c r="C123" s="23">
        <v>15065.55</v>
      </c>
      <c r="D123" s="23">
        <f>D124+D127</f>
        <v>15065.55</v>
      </c>
      <c r="E123" s="23">
        <f t="shared" si="1"/>
        <v>100</v>
      </c>
    </row>
    <row r="124" spans="1:5" ht="20.100000000000001" customHeight="1" x14ac:dyDescent="0.25">
      <c r="A124" s="40">
        <v>322</v>
      </c>
      <c r="B124" s="41" t="s">
        <v>185</v>
      </c>
      <c r="C124" s="23"/>
      <c r="D124" s="23">
        <f>SUM(D125:D126)</f>
        <v>14994.24</v>
      </c>
      <c r="E124" s="23" t="e">
        <f t="shared" si="1"/>
        <v>#DIV/0!</v>
      </c>
    </row>
    <row r="125" spans="1:5" ht="20.100000000000001" customHeight="1" x14ac:dyDescent="0.25">
      <c r="A125" s="41">
        <v>3221</v>
      </c>
      <c r="B125" s="41" t="s">
        <v>44</v>
      </c>
      <c r="C125" s="23"/>
      <c r="D125" s="23">
        <v>1465.67</v>
      </c>
      <c r="E125" s="23" t="e">
        <f t="shared" si="1"/>
        <v>#DIV/0!</v>
      </c>
    </row>
    <row r="126" spans="1:5" ht="20.100000000000001" customHeight="1" x14ac:dyDescent="0.25">
      <c r="A126" s="41">
        <v>3222</v>
      </c>
      <c r="B126" s="41" t="s">
        <v>45</v>
      </c>
      <c r="C126" s="23"/>
      <c r="D126" s="23">
        <v>13528.57</v>
      </c>
      <c r="E126" s="23" t="e">
        <f t="shared" si="1"/>
        <v>#DIV/0!</v>
      </c>
    </row>
    <row r="127" spans="1:5" ht="20.100000000000001" customHeight="1" x14ac:dyDescent="0.25">
      <c r="A127" s="40">
        <v>329</v>
      </c>
      <c r="B127" s="41" t="s">
        <v>60</v>
      </c>
      <c r="C127" s="23"/>
      <c r="D127" s="23">
        <f>D128</f>
        <v>71.31</v>
      </c>
      <c r="E127" s="23" t="e">
        <f t="shared" ref="E127:E193" si="2">(D127/C127)*100</f>
        <v>#DIV/0!</v>
      </c>
    </row>
    <row r="128" spans="1:5" ht="20.100000000000001" customHeight="1" x14ac:dyDescent="0.25">
      <c r="A128" s="41">
        <v>3291</v>
      </c>
      <c r="B128" s="45" t="s">
        <v>61</v>
      </c>
      <c r="C128" s="23"/>
      <c r="D128" s="23">
        <v>71.31</v>
      </c>
      <c r="E128" s="23" t="e">
        <f t="shared" si="2"/>
        <v>#DIV/0!</v>
      </c>
    </row>
    <row r="129" spans="1:5" ht="20.100000000000001" customHeight="1" x14ac:dyDescent="0.25">
      <c r="A129" s="69" t="s">
        <v>116</v>
      </c>
      <c r="B129" s="70"/>
      <c r="C129" s="23">
        <f>C130</f>
        <v>4570.67</v>
      </c>
      <c r="D129" s="23">
        <f>D130</f>
        <v>4174.9500000000007</v>
      </c>
      <c r="E129" s="23">
        <f t="shared" si="2"/>
        <v>91.3421883443784</v>
      </c>
    </row>
    <row r="130" spans="1:5" ht="19.5" customHeight="1" x14ac:dyDescent="0.25">
      <c r="A130" s="40">
        <v>32</v>
      </c>
      <c r="B130" s="41" t="s">
        <v>37</v>
      </c>
      <c r="C130" s="23">
        <v>4570.67</v>
      </c>
      <c r="D130" s="23">
        <f>D131+D133</f>
        <v>4174.9500000000007</v>
      </c>
      <c r="E130" s="23">
        <f t="shared" si="2"/>
        <v>91.3421883443784</v>
      </c>
    </row>
    <row r="131" spans="1:5" ht="20.100000000000001" customHeight="1" x14ac:dyDescent="0.25">
      <c r="A131" s="40">
        <v>321</v>
      </c>
      <c r="B131" s="41" t="s">
        <v>38</v>
      </c>
      <c r="C131" s="23"/>
      <c r="D131" s="23">
        <f>D132</f>
        <v>1173.19</v>
      </c>
      <c r="E131" s="23" t="e">
        <f t="shared" si="2"/>
        <v>#DIV/0!</v>
      </c>
    </row>
    <row r="132" spans="1:5" ht="20.100000000000001" customHeight="1" x14ac:dyDescent="0.25">
      <c r="A132" s="41">
        <v>3211</v>
      </c>
      <c r="B132" s="41" t="s">
        <v>39</v>
      </c>
      <c r="C132" s="23"/>
      <c r="D132" s="23">
        <v>1173.19</v>
      </c>
      <c r="E132" s="23" t="e">
        <f t="shared" si="2"/>
        <v>#DIV/0!</v>
      </c>
    </row>
    <row r="133" spans="1:5" ht="20.100000000000001" customHeight="1" x14ac:dyDescent="0.25">
      <c r="A133" s="40">
        <v>322</v>
      </c>
      <c r="B133" s="41" t="s">
        <v>185</v>
      </c>
      <c r="C133" s="23"/>
      <c r="D133" s="23">
        <f>SUM(D134:D135)</f>
        <v>3001.76</v>
      </c>
      <c r="E133" s="23" t="e">
        <f t="shared" si="2"/>
        <v>#DIV/0!</v>
      </c>
    </row>
    <row r="134" spans="1:5" ht="20.100000000000001" customHeight="1" x14ac:dyDescent="0.25">
      <c r="A134" s="41">
        <v>3221</v>
      </c>
      <c r="B134" s="41" t="s">
        <v>44</v>
      </c>
      <c r="C134" s="23"/>
      <c r="D134" s="23">
        <v>1960.97</v>
      </c>
      <c r="E134" s="23" t="e">
        <f t="shared" si="2"/>
        <v>#DIV/0!</v>
      </c>
    </row>
    <row r="135" spans="1:5" ht="18.75" customHeight="1" x14ac:dyDescent="0.25">
      <c r="A135" s="41">
        <v>3225</v>
      </c>
      <c r="B135" s="41" t="s">
        <v>48</v>
      </c>
      <c r="C135" s="23"/>
      <c r="D135" s="23">
        <v>1040.79</v>
      </c>
      <c r="E135" s="23" t="e">
        <f t="shared" si="2"/>
        <v>#DIV/0!</v>
      </c>
    </row>
    <row r="136" spans="1:5" ht="20.100000000000001" customHeight="1" x14ac:dyDescent="0.25">
      <c r="A136" s="69" t="s">
        <v>117</v>
      </c>
      <c r="B136" s="70"/>
      <c r="C136" s="23">
        <f>C137</f>
        <v>45.14</v>
      </c>
      <c r="D136" s="23">
        <f>D137</f>
        <v>0</v>
      </c>
      <c r="E136" s="23">
        <f t="shared" si="2"/>
        <v>0</v>
      </c>
    </row>
    <row r="137" spans="1:5" ht="19.5" customHeight="1" x14ac:dyDescent="0.25">
      <c r="A137" s="40">
        <v>32</v>
      </c>
      <c r="B137" s="41" t="s">
        <v>37</v>
      </c>
      <c r="C137" s="23">
        <v>45.14</v>
      </c>
      <c r="D137" s="23">
        <v>0</v>
      </c>
      <c r="E137" s="23">
        <f t="shared" si="2"/>
        <v>0</v>
      </c>
    </row>
    <row r="138" spans="1:5" ht="20.100000000000001" customHeight="1" x14ac:dyDescent="0.25">
      <c r="A138" s="69" t="s">
        <v>118</v>
      </c>
      <c r="B138" s="70"/>
      <c r="C138" s="23">
        <f>C139</f>
        <v>50.5</v>
      </c>
      <c r="D138" s="23">
        <f>D139</f>
        <v>0</v>
      </c>
      <c r="E138" s="23">
        <f t="shared" si="2"/>
        <v>0</v>
      </c>
    </row>
    <row r="139" spans="1:5" ht="20.100000000000001" customHeight="1" x14ac:dyDescent="0.25">
      <c r="A139" s="69" t="s">
        <v>108</v>
      </c>
      <c r="B139" s="70"/>
      <c r="C139" s="23">
        <f>C140</f>
        <v>50.5</v>
      </c>
      <c r="D139" s="23">
        <f>D140</f>
        <v>0</v>
      </c>
      <c r="E139" s="23">
        <f t="shared" si="2"/>
        <v>0</v>
      </c>
    </row>
    <row r="140" spans="1:5" ht="20.100000000000001" customHeight="1" x14ac:dyDescent="0.25">
      <c r="A140" s="40">
        <v>34</v>
      </c>
      <c r="B140" s="41" t="s">
        <v>66</v>
      </c>
      <c r="C140" s="23">
        <v>50.5</v>
      </c>
      <c r="D140" s="23">
        <v>0</v>
      </c>
      <c r="E140" s="23">
        <f t="shared" si="2"/>
        <v>0</v>
      </c>
    </row>
    <row r="141" spans="1:5" ht="20.100000000000001" customHeight="1" x14ac:dyDescent="0.25">
      <c r="A141" s="67" t="s">
        <v>119</v>
      </c>
      <c r="B141" s="68"/>
      <c r="C141" s="23">
        <f>C142+C144+C146+C148+C150+C154</f>
        <v>34107.450000000004</v>
      </c>
      <c r="D141" s="23">
        <f>D142+D144+D146+D148+D150+D154</f>
        <v>3132.45</v>
      </c>
      <c r="E141" s="23">
        <f t="shared" si="2"/>
        <v>9.1840638921995019</v>
      </c>
    </row>
    <row r="142" spans="1:5" ht="20.100000000000001" customHeight="1" x14ac:dyDescent="0.25">
      <c r="A142" s="69" t="s">
        <v>108</v>
      </c>
      <c r="B142" s="70"/>
      <c r="C142" s="23">
        <f>C143</f>
        <v>5850</v>
      </c>
      <c r="D142" s="23">
        <f>D143</f>
        <v>0</v>
      </c>
      <c r="E142" s="23">
        <f t="shared" si="2"/>
        <v>0</v>
      </c>
    </row>
    <row r="143" spans="1:5" ht="20.100000000000001" customHeight="1" x14ac:dyDescent="0.25">
      <c r="A143" s="43">
        <v>42</v>
      </c>
      <c r="B143" s="44" t="s">
        <v>73</v>
      </c>
      <c r="C143" s="23">
        <v>5850</v>
      </c>
      <c r="D143" s="23">
        <v>0</v>
      </c>
      <c r="E143" s="23">
        <f t="shared" si="2"/>
        <v>0</v>
      </c>
    </row>
    <row r="144" spans="1:5" ht="20.100000000000001" customHeight="1" x14ac:dyDescent="0.25">
      <c r="A144" s="69" t="s">
        <v>109</v>
      </c>
      <c r="B144" s="70"/>
      <c r="C144" s="23">
        <f>C145</f>
        <v>4500</v>
      </c>
      <c r="D144" s="23">
        <f>D145</f>
        <v>0</v>
      </c>
      <c r="E144" s="23">
        <f t="shared" si="2"/>
        <v>0</v>
      </c>
    </row>
    <row r="145" spans="1:5" ht="20.100000000000001" customHeight="1" x14ac:dyDescent="0.25">
      <c r="A145" s="43">
        <v>42</v>
      </c>
      <c r="B145" s="44" t="s">
        <v>73</v>
      </c>
      <c r="C145" s="23">
        <v>4500</v>
      </c>
      <c r="D145" s="23">
        <v>0</v>
      </c>
      <c r="E145" s="23">
        <f t="shared" si="2"/>
        <v>0</v>
      </c>
    </row>
    <row r="146" spans="1:5" ht="20.100000000000001" customHeight="1" x14ac:dyDescent="0.25">
      <c r="A146" s="69" t="s">
        <v>110</v>
      </c>
      <c r="B146" s="70"/>
      <c r="C146" s="23">
        <f>C147</f>
        <v>12500</v>
      </c>
      <c r="D146" s="23">
        <f>D147</f>
        <v>0</v>
      </c>
      <c r="E146" s="23">
        <f t="shared" si="2"/>
        <v>0</v>
      </c>
    </row>
    <row r="147" spans="1:5" ht="20.100000000000001" customHeight="1" x14ac:dyDescent="0.25">
      <c r="A147" s="43">
        <v>42</v>
      </c>
      <c r="B147" s="44" t="s">
        <v>73</v>
      </c>
      <c r="C147" s="23">
        <v>12500</v>
      </c>
      <c r="D147" s="23">
        <v>0</v>
      </c>
      <c r="E147" s="23">
        <f t="shared" si="2"/>
        <v>0</v>
      </c>
    </row>
    <row r="148" spans="1:5" ht="20.100000000000001" customHeight="1" x14ac:dyDescent="0.25">
      <c r="A148" s="69" t="s">
        <v>112</v>
      </c>
      <c r="B148" s="70"/>
      <c r="C148" s="23">
        <f>C149</f>
        <v>8125</v>
      </c>
      <c r="D148" s="23">
        <f>D149</f>
        <v>0</v>
      </c>
      <c r="E148" s="23">
        <f t="shared" si="2"/>
        <v>0</v>
      </c>
    </row>
    <row r="149" spans="1:5" ht="20.100000000000001" customHeight="1" x14ac:dyDescent="0.25">
      <c r="A149" s="43">
        <v>42</v>
      </c>
      <c r="B149" s="44" t="s">
        <v>73</v>
      </c>
      <c r="C149" s="23">
        <v>8125</v>
      </c>
      <c r="D149" s="23">
        <v>0</v>
      </c>
      <c r="E149" s="23">
        <f t="shared" si="2"/>
        <v>0</v>
      </c>
    </row>
    <row r="150" spans="1:5" ht="20.100000000000001" customHeight="1" x14ac:dyDescent="0.25">
      <c r="A150" s="69" t="s">
        <v>114</v>
      </c>
      <c r="B150" s="70"/>
      <c r="C150" s="23">
        <f>C151</f>
        <v>2171.2199999999998</v>
      </c>
      <c r="D150" s="23">
        <f>D151</f>
        <v>2171.2199999999998</v>
      </c>
      <c r="E150" s="23">
        <f t="shared" si="2"/>
        <v>100</v>
      </c>
    </row>
    <row r="151" spans="1:5" ht="20.100000000000001" customHeight="1" x14ac:dyDescent="0.25">
      <c r="A151" s="43">
        <v>42</v>
      </c>
      <c r="B151" s="44" t="s">
        <v>73</v>
      </c>
      <c r="C151" s="23">
        <v>2171.2199999999998</v>
      </c>
      <c r="D151" s="23">
        <f>D152</f>
        <v>2171.2199999999998</v>
      </c>
      <c r="E151" s="23">
        <f t="shared" si="2"/>
        <v>100</v>
      </c>
    </row>
    <row r="152" spans="1:5" ht="20.100000000000001" customHeight="1" x14ac:dyDescent="0.25">
      <c r="A152" s="40">
        <v>422</v>
      </c>
      <c r="B152" s="41" t="s">
        <v>74</v>
      </c>
      <c r="C152" s="23"/>
      <c r="D152" s="23">
        <f>D153</f>
        <v>2171.2199999999998</v>
      </c>
      <c r="E152" s="23" t="e">
        <f t="shared" si="2"/>
        <v>#DIV/0!</v>
      </c>
    </row>
    <row r="153" spans="1:5" ht="20.100000000000001" customHeight="1" x14ac:dyDescent="0.25">
      <c r="A153" s="41">
        <v>4221</v>
      </c>
      <c r="B153" s="41" t="s">
        <v>75</v>
      </c>
      <c r="C153" s="23"/>
      <c r="D153" s="23">
        <v>2171.2199999999998</v>
      </c>
      <c r="E153" s="23" t="e">
        <f t="shared" si="2"/>
        <v>#DIV/0!</v>
      </c>
    </row>
    <row r="154" spans="1:5" ht="20.100000000000001" customHeight="1" x14ac:dyDescent="0.25">
      <c r="A154" s="69" t="s">
        <v>116</v>
      </c>
      <c r="B154" s="70"/>
      <c r="C154" s="23">
        <f>C155</f>
        <v>961.23</v>
      </c>
      <c r="D154" s="23">
        <f>D155</f>
        <v>961.23</v>
      </c>
      <c r="E154" s="23">
        <f t="shared" ref="E154:E158" si="3">(D154/C154)*100</f>
        <v>100</v>
      </c>
    </row>
    <row r="155" spans="1:5" ht="20.100000000000001" customHeight="1" x14ac:dyDescent="0.25">
      <c r="A155" s="43">
        <v>42</v>
      </c>
      <c r="B155" s="44" t="s">
        <v>73</v>
      </c>
      <c r="C155" s="23">
        <v>961.23</v>
      </c>
      <c r="D155" s="23">
        <f>D156</f>
        <v>961.23</v>
      </c>
      <c r="E155" s="23">
        <f t="shared" si="3"/>
        <v>100</v>
      </c>
    </row>
    <row r="156" spans="1:5" ht="20.100000000000001" customHeight="1" x14ac:dyDescent="0.25">
      <c r="A156" s="40">
        <v>422</v>
      </c>
      <c r="B156" s="41" t="s">
        <v>74</v>
      </c>
      <c r="C156" s="23"/>
      <c r="D156" s="23">
        <f>SUM(D157:D158)</f>
        <v>961.23</v>
      </c>
      <c r="E156" s="23" t="e">
        <f t="shared" si="3"/>
        <v>#DIV/0!</v>
      </c>
    </row>
    <row r="157" spans="1:5" ht="20.100000000000001" customHeight="1" x14ac:dyDescent="0.25">
      <c r="A157" s="41">
        <v>4221</v>
      </c>
      <c r="B157" s="41" t="s">
        <v>75</v>
      </c>
      <c r="C157" s="23"/>
      <c r="D157" s="23">
        <v>462.23</v>
      </c>
      <c r="E157" s="23" t="e">
        <f t="shared" si="3"/>
        <v>#DIV/0!</v>
      </c>
    </row>
    <row r="158" spans="1:5" ht="20.100000000000001" customHeight="1" x14ac:dyDescent="0.25">
      <c r="A158" s="41">
        <v>4227</v>
      </c>
      <c r="B158" s="41" t="s">
        <v>77</v>
      </c>
      <c r="C158" s="23"/>
      <c r="D158" s="23">
        <v>499</v>
      </c>
      <c r="E158" s="23" t="e">
        <f t="shared" si="3"/>
        <v>#DIV/0!</v>
      </c>
    </row>
    <row r="159" spans="1:5" ht="20.100000000000001" customHeight="1" x14ac:dyDescent="0.25">
      <c r="A159" s="67" t="s">
        <v>120</v>
      </c>
      <c r="B159" s="68"/>
      <c r="C159" s="23">
        <f>C160+C174+C186+C189+C210+C198+C229</f>
        <v>174764.28999999998</v>
      </c>
      <c r="D159" s="23">
        <f>D160+D174+D186+D189+D210+D198+D229</f>
        <v>175583.06</v>
      </c>
      <c r="E159" s="23">
        <f t="shared" si="2"/>
        <v>100.46849960023299</v>
      </c>
    </row>
    <row r="160" spans="1:5" ht="20.100000000000001" customHeight="1" x14ac:dyDescent="0.25">
      <c r="A160" s="67" t="s">
        <v>121</v>
      </c>
      <c r="B160" s="68"/>
      <c r="C160" s="23">
        <f>C161</f>
        <v>2652</v>
      </c>
      <c r="D160" s="23">
        <f>D161</f>
        <v>2652</v>
      </c>
      <c r="E160" s="23">
        <f t="shared" si="2"/>
        <v>100</v>
      </c>
    </row>
    <row r="161" spans="1:5" ht="20.100000000000001" customHeight="1" x14ac:dyDescent="0.25">
      <c r="A161" s="67" t="s">
        <v>103</v>
      </c>
      <c r="B161" s="68"/>
      <c r="C161" s="23">
        <f>C162+C171</f>
        <v>2652</v>
      </c>
      <c r="D161" s="23">
        <f>D162+D171</f>
        <v>2652</v>
      </c>
      <c r="E161" s="23">
        <f t="shared" si="2"/>
        <v>100</v>
      </c>
    </row>
    <row r="162" spans="1:5" ht="20.100000000000001" customHeight="1" x14ac:dyDescent="0.25">
      <c r="A162" s="40">
        <v>32</v>
      </c>
      <c r="B162" s="41" t="s">
        <v>37</v>
      </c>
      <c r="C162" s="23">
        <v>2582</v>
      </c>
      <c r="D162" s="23">
        <f>D163+D165+D167+D169</f>
        <v>2582</v>
      </c>
      <c r="E162" s="23">
        <f t="shared" si="2"/>
        <v>100</v>
      </c>
    </row>
    <row r="163" spans="1:5" ht="20.100000000000001" customHeight="1" x14ac:dyDescent="0.25">
      <c r="A163" s="40">
        <v>321</v>
      </c>
      <c r="B163" s="41" t="s">
        <v>38</v>
      </c>
      <c r="C163" s="23"/>
      <c r="D163" s="23">
        <f>D164</f>
        <v>420</v>
      </c>
      <c r="E163" s="23" t="e">
        <f t="shared" si="2"/>
        <v>#DIV/0!</v>
      </c>
    </row>
    <row r="164" spans="1:5" ht="20.100000000000001" customHeight="1" x14ac:dyDescent="0.25">
      <c r="A164" s="41">
        <v>3211</v>
      </c>
      <c r="B164" s="41" t="s">
        <v>39</v>
      </c>
      <c r="C164" s="23"/>
      <c r="D164" s="23">
        <v>420</v>
      </c>
      <c r="E164" s="23" t="e">
        <f t="shared" si="2"/>
        <v>#DIV/0!</v>
      </c>
    </row>
    <row r="165" spans="1:5" ht="20.100000000000001" customHeight="1" x14ac:dyDescent="0.25">
      <c r="A165" s="40">
        <v>323</v>
      </c>
      <c r="B165" s="41" t="s">
        <v>50</v>
      </c>
      <c r="C165" s="23"/>
      <c r="D165" s="23">
        <f>D166</f>
        <v>1250</v>
      </c>
      <c r="E165" s="23" t="e">
        <f t="shared" si="2"/>
        <v>#DIV/0!</v>
      </c>
    </row>
    <row r="166" spans="1:5" ht="20.100000000000001" customHeight="1" x14ac:dyDescent="0.25">
      <c r="A166" s="41">
        <v>3231</v>
      </c>
      <c r="B166" s="41" t="s">
        <v>51</v>
      </c>
      <c r="C166" s="23"/>
      <c r="D166" s="23">
        <v>1250</v>
      </c>
      <c r="E166" s="23" t="e">
        <f t="shared" si="2"/>
        <v>#DIV/0!</v>
      </c>
    </row>
    <row r="167" spans="1:5" ht="20.100000000000001" customHeight="1" x14ac:dyDescent="0.25">
      <c r="A167" s="40">
        <v>324</v>
      </c>
      <c r="B167" s="41" t="s">
        <v>59</v>
      </c>
      <c r="C167" s="23"/>
      <c r="D167" s="23">
        <f>D168</f>
        <v>672</v>
      </c>
      <c r="E167" s="23" t="e">
        <f t="shared" si="2"/>
        <v>#DIV/0!</v>
      </c>
    </row>
    <row r="168" spans="1:5" ht="20.100000000000001" customHeight="1" x14ac:dyDescent="0.25">
      <c r="A168" s="41">
        <v>3241</v>
      </c>
      <c r="B168" s="45" t="s">
        <v>59</v>
      </c>
      <c r="C168" s="23"/>
      <c r="D168" s="23">
        <v>672</v>
      </c>
      <c r="E168" s="23" t="e">
        <f t="shared" si="2"/>
        <v>#DIV/0!</v>
      </c>
    </row>
    <row r="169" spans="1:5" ht="20.100000000000001" customHeight="1" x14ac:dyDescent="0.25">
      <c r="A169" s="40">
        <v>329</v>
      </c>
      <c r="B169" s="41" t="s">
        <v>60</v>
      </c>
      <c r="C169" s="23"/>
      <c r="D169" s="23">
        <f>D170</f>
        <v>240</v>
      </c>
      <c r="E169" s="23" t="e">
        <f t="shared" si="2"/>
        <v>#DIV/0!</v>
      </c>
    </row>
    <row r="170" spans="1:5" ht="20.100000000000001" customHeight="1" x14ac:dyDescent="0.25">
      <c r="A170" s="41">
        <v>3299</v>
      </c>
      <c r="B170" s="41" t="s">
        <v>60</v>
      </c>
      <c r="C170" s="23"/>
      <c r="D170" s="23">
        <v>240</v>
      </c>
      <c r="E170" s="23" t="e">
        <f t="shared" si="2"/>
        <v>#DIV/0!</v>
      </c>
    </row>
    <row r="171" spans="1:5" ht="20.100000000000001" customHeight="1" x14ac:dyDescent="0.25">
      <c r="A171" s="43">
        <v>42</v>
      </c>
      <c r="B171" s="44" t="s">
        <v>73</v>
      </c>
      <c r="C171" s="23">
        <v>70</v>
      </c>
      <c r="D171" s="23">
        <f>D172</f>
        <v>70</v>
      </c>
      <c r="E171" s="23">
        <f t="shared" si="2"/>
        <v>100</v>
      </c>
    </row>
    <row r="172" spans="1:5" ht="20.100000000000001" customHeight="1" x14ac:dyDescent="0.25">
      <c r="A172" s="40">
        <v>424</v>
      </c>
      <c r="B172" s="41" t="s">
        <v>78</v>
      </c>
      <c r="C172" s="23"/>
      <c r="D172" s="23">
        <f>D173</f>
        <v>70</v>
      </c>
      <c r="E172" s="23" t="e">
        <f t="shared" si="2"/>
        <v>#DIV/0!</v>
      </c>
    </row>
    <row r="173" spans="1:5" ht="20.100000000000001" customHeight="1" x14ac:dyDescent="0.25">
      <c r="A173" s="41">
        <v>4241</v>
      </c>
      <c r="B173" s="41" t="s">
        <v>79</v>
      </c>
      <c r="C173" s="23"/>
      <c r="D173" s="23">
        <v>70</v>
      </c>
      <c r="E173" s="23" t="e">
        <f t="shared" si="2"/>
        <v>#DIV/0!</v>
      </c>
    </row>
    <row r="174" spans="1:5" ht="20.100000000000001" customHeight="1" x14ac:dyDescent="0.25">
      <c r="A174" s="67" t="s">
        <v>122</v>
      </c>
      <c r="B174" s="68"/>
      <c r="C174" s="23">
        <f>C175</f>
        <v>57650</v>
      </c>
      <c r="D174" s="23">
        <f>D175</f>
        <v>56773.59</v>
      </c>
      <c r="E174" s="23">
        <f t="shared" si="2"/>
        <v>98.479774501300938</v>
      </c>
    </row>
    <row r="175" spans="1:5" ht="20.100000000000001" customHeight="1" x14ac:dyDescent="0.25">
      <c r="A175" s="67" t="s">
        <v>103</v>
      </c>
      <c r="B175" s="68"/>
      <c r="C175" s="23">
        <f>C176+C183</f>
        <v>57650</v>
      </c>
      <c r="D175" s="23">
        <f>D176+D183</f>
        <v>56773.59</v>
      </c>
      <c r="E175" s="23">
        <f t="shared" si="2"/>
        <v>98.479774501300938</v>
      </c>
    </row>
    <row r="176" spans="1:5" ht="20.100000000000001" customHeight="1" x14ac:dyDescent="0.25">
      <c r="A176" s="40">
        <v>31</v>
      </c>
      <c r="B176" s="41" t="s">
        <v>29</v>
      </c>
      <c r="C176" s="23">
        <v>57350</v>
      </c>
      <c r="D176" s="23">
        <f>D177+D179+D181</f>
        <v>56474.28</v>
      </c>
      <c r="E176" s="23">
        <f t="shared" si="2"/>
        <v>98.473025283347866</v>
      </c>
    </row>
    <row r="177" spans="1:5" ht="20.100000000000001" customHeight="1" x14ac:dyDescent="0.25">
      <c r="A177" s="40">
        <v>311</v>
      </c>
      <c r="B177" s="41" t="s">
        <v>30</v>
      </c>
      <c r="C177" s="23"/>
      <c r="D177" s="23">
        <f>D178</f>
        <v>46832.89</v>
      </c>
      <c r="E177" s="23" t="e">
        <f t="shared" si="2"/>
        <v>#DIV/0!</v>
      </c>
    </row>
    <row r="178" spans="1:5" ht="20.100000000000001" customHeight="1" x14ac:dyDescent="0.25">
      <c r="A178" s="41">
        <v>3111</v>
      </c>
      <c r="B178" s="41" t="s">
        <v>31</v>
      </c>
      <c r="C178" s="23"/>
      <c r="D178" s="23">
        <v>46832.89</v>
      </c>
      <c r="E178" s="23" t="e">
        <f t="shared" si="2"/>
        <v>#DIV/0!</v>
      </c>
    </row>
    <row r="179" spans="1:5" ht="20.100000000000001" customHeight="1" x14ac:dyDescent="0.25">
      <c r="A179" s="40">
        <v>312</v>
      </c>
      <c r="B179" s="41" t="s">
        <v>34</v>
      </c>
      <c r="C179" s="23"/>
      <c r="D179" s="23">
        <f>D180</f>
        <v>1913.91</v>
      </c>
      <c r="E179" s="23" t="e">
        <f t="shared" si="2"/>
        <v>#DIV/0!</v>
      </c>
    </row>
    <row r="180" spans="1:5" ht="20.100000000000001" customHeight="1" x14ac:dyDescent="0.25">
      <c r="A180" s="41">
        <v>3121</v>
      </c>
      <c r="B180" s="41" t="s">
        <v>34</v>
      </c>
      <c r="C180" s="23"/>
      <c r="D180" s="23">
        <v>1913.91</v>
      </c>
      <c r="E180" s="23" t="e">
        <f t="shared" si="2"/>
        <v>#DIV/0!</v>
      </c>
    </row>
    <row r="181" spans="1:5" ht="20.100000000000001" customHeight="1" x14ac:dyDescent="0.25">
      <c r="A181" s="40">
        <v>313</v>
      </c>
      <c r="B181" s="41" t="s">
        <v>35</v>
      </c>
      <c r="C181" s="23"/>
      <c r="D181" s="23">
        <f>D182</f>
        <v>7727.48</v>
      </c>
      <c r="E181" s="23" t="e">
        <f t="shared" si="2"/>
        <v>#DIV/0!</v>
      </c>
    </row>
    <row r="182" spans="1:5" ht="20.100000000000001" customHeight="1" x14ac:dyDescent="0.25">
      <c r="A182" s="41">
        <v>3132</v>
      </c>
      <c r="B182" s="45" t="s">
        <v>186</v>
      </c>
      <c r="C182" s="23"/>
      <c r="D182" s="23">
        <v>7727.48</v>
      </c>
      <c r="E182" s="23" t="e">
        <f t="shared" si="2"/>
        <v>#DIV/0!</v>
      </c>
    </row>
    <row r="183" spans="1:5" ht="20.100000000000001" customHeight="1" x14ac:dyDescent="0.25">
      <c r="A183" s="40">
        <v>32</v>
      </c>
      <c r="B183" s="41" t="s">
        <v>37</v>
      </c>
      <c r="C183" s="23">
        <v>300</v>
      </c>
      <c r="D183" s="23">
        <f>D184</f>
        <v>299.31</v>
      </c>
      <c r="E183" s="23">
        <f t="shared" si="2"/>
        <v>99.77000000000001</v>
      </c>
    </row>
    <row r="184" spans="1:5" ht="20.100000000000001" customHeight="1" x14ac:dyDescent="0.25">
      <c r="A184" s="40">
        <v>321</v>
      </c>
      <c r="B184" s="41" t="s">
        <v>38</v>
      </c>
      <c r="C184" s="23"/>
      <c r="D184" s="23">
        <f>D185</f>
        <v>299.31</v>
      </c>
      <c r="E184" s="23" t="e">
        <f t="shared" si="2"/>
        <v>#DIV/0!</v>
      </c>
    </row>
    <row r="185" spans="1:5" ht="20.100000000000001" customHeight="1" x14ac:dyDescent="0.25">
      <c r="A185" s="41">
        <v>3212</v>
      </c>
      <c r="B185" s="45" t="s">
        <v>40</v>
      </c>
      <c r="C185" s="23"/>
      <c r="D185" s="23">
        <v>299.31</v>
      </c>
      <c r="E185" s="23" t="e">
        <f t="shared" si="2"/>
        <v>#DIV/0!</v>
      </c>
    </row>
    <row r="186" spans="1:5" ht="20.100000000000001" customHeight="1" x14ac:dyDescent="0.25">
      <c r="A186" s="67" t="s">
        <v>123</v>
      </c>
      <c r="B186" s="68"/>
      <c r="C186" s="23">
        <f>C187</f>
        <v>0</v>
      </c>
      <c r="D186" s="23">
        <f>D187</f>
        <v>0</v>
      </c>
      <c r="E186" s="23" t="e">
        <f t="shared" si="2"/>
        <v>#DIV/0!</v>
      </c>
    </row>
    <row r="187" spans="1:5" ht="20.100000000000001" customHeight="1" x14ac:dyDescent="0.25">
      <c r="A187" s="67" t="s">
        <v>103</v>
      </c>
      <c r="B187" s="68"/>
      <c r="C187" s="23">
        <f>C188</f>
        <v>0</v>
      </c>
      <c r="D187" s="23">
        <f>D188</f>
        <v>0</v>
      </c>
      <c r="E187" s="23" t="e">
        <f t="shared" si="2"/>
        <v>#DIV/0!</v>
      </c>
    </row>
    <row r="188" spans="1:5" ht="20.100000000000001" customHeight="1" x14ac:dyDescent="0.25">
      <c r="A188" s="43">
        <v>37</v>
      </c>
      <c r="B188" s="45" t="s">
        <v>70</v>
      </c>
      <c r="C188" s="23">
        <v>0</v>
      </c>
      <c r="D188" s="23">
        <v>0</v>
      </c>
      <c r="E188" s="23" t="e">
        <f t="shared" si="2"/>
        <v>#DIV/0!</v>
      </c>
    </row>
    <row r="189" spans="1:5" ht="20.100000000000001" customHeight="1" x14ac:dyDescent="0.25">
      <c r="A189" s="67" t="s">
        <v>124</v>
      </c>
      <c r="B189" s="68"/>
      <c r="C189" s="23">
        <f>C190+C194+C196</f>
        <v>4148.7299999999996</v>
      </c>
      <c r="D189" s="23">
        <f>D190+D194+D196</f>
        <v>5229.9399999999996</v>
      </c>
      <c r="E189" s="23">
        <f t="shared" si="2"/>
        <v>126.06122837591262</v>
      </c>
    </row>
    <row r="190" spans="1:5" ht="20.100000000000001" customHeight="1" x14ac:dyDescent="0.25">
      <c r="A190" s="67" t="s">
        <v>103</v>
      </c>
      <c r="B190" s="68"/>
      <c r="C190" s="23">
        <f>C191</f>
        <v>4148.7299999999996</v>
      </c>
      <c r="D190" s="23">
        <f>D191</f>
        <v>5229.9399999999996</v>
      </c>
      <c r="E190" s="23">
        <f t="shared" si="2"/>
        <v>126.06122837591262</v>
      </c>
    </row>
    <row r="191" spans="1:5" ht="20.100000000000001" customHeight="1" x14ac:dyDescent="0.25">
      <c r="A191" s="40">
        <v>32</v>
      </c>
      <c r="B191" s="41" t="s">
        <v>37</v>
      </c>
      <c r="C191" s="23">
        <v>4148.7299999999996</v>
      </c>
      <c r="D191" s="23">
        <f>D192</f>
        <v>5229.9399999999996</v>
      </c>
      <c r="E191" s="23">
        <f t="shared" si="2"/>
        <v>126.06122837591262</v>
      </c>
    </row>
    <row r="192" spans="1:5" ht="20.100000000000001" customHeight="1" x14ac:dyDescent="0.25">
      <c r="A192" s="40">
        <v>322</v>
      </c>
      <c r="B192" s="41" t="s">
        <v>185</v>
      </c>
      <c r="C192" s="23"/>
      <c r="D192" s="23">
        <f>D193</f>
        <v>5229.9399999999996</v>
      </c>
      <c r="E192" s="23" t="e">
        <f t="shared" si="2"/>
        <v>#DIV/0!</v>
      </c>
    </row>
    <row r="193" spans="1:5" ht="20.100000000000001" customHeight="1" x14ac:dyDescent="0.25">
      <c r="A193" s="41">
        <v>3222</v>
      </c>
      <c r="B193" s="41" t="s">
        <v>45</v>
      </c>
      <c r="C193" s="23"/>
      <c r="D193" s="23">
        <f>5229.94</f>
        <v>5229.9399999999996</v>
      </c>
      <c r="E193" s="23" t="e">
        <f t="shared" si="2"/>
        <v>#DIV/0!</v>
      </c>
    </row>
    <row r="194" spans="1:5" ht="20.100000000000001" customHeight="1" x14ac:dyDescent="0.25">
      <c r="A194" s="69" t="s">
        <v>115</v>
      </c>
      <c r="B194" s="71"/>
      <c r="C194" s="23">
        <f>C195</f>
        <v>0</v>
      </c>
      <c r="D194" s="23">
        <f>D195</f>
        <v>0</v>
      </c>
      <c r="E194" s="23" t="e">
        <f t="shared" ref="E194:E209" si="4">(D194/C194)*100</f>
        <v>#DIV/0!</v>
      </c>
    </row>
    <row r="195" spans="1:5" ht="20.100000000000001" customHeight="1" x14ac:dyDescent="0.25">
      <c r="A195" s="40">
        <v>32</v>
      </c>
      <c r="B195" s="41" t="s">
        <v>37</v>
      </c>
      <c r="C195" s="23">
        <v>0</v>
      </c>
      <c r="D195" s="23">
        <v>0</v>
      </c>
      <c r="E195" s="23" t="e">
        <f t="shared" si="4"/>
        <v>#DIV/0!</v>
      </c>
    </row>
    <row r="196" spans="1:5" ht="20.100000000000001" customHeight="1" x14ac:dyDescent="0.25">
      <c r="A196" s="69" t="s">
        <v>110</v>
      </c>
      <c r="B196" s="71"/>
      <c r="C196" s="23">
        <f>C197</f>
        <v>0</v>
      </c>
      <c r="D196" s="23">
        <f>D197</f>
        <v>0</v>
      </c>
      <c r="E196" s="23" t="e">
        <f t="shared" si="4"/>
        <v>#DIV/0!</v>
      </c>
    </row>
    <row r="197" spans="1:5" ht="20.100000000000001" customHeight="1" x14ac:dyDescent="0.25">
      <c r="A197" s="40">
        <v>32</v>
      </c>
      <c r="B197" s="41" t="s">
        <v>37</v>
      </c>
      <c r="C197" s="23">
        <v>0</v>
      </c>
      <c r="D197" s="23">
        <v>0</v>
      </c>
      <c r="E197" s="23" t="e">
        <f t="shared" si="4"/>
        <v>#DIV/0!</v>
      </c>
    </row>
    <row r="198" spans="1:5" ht="20.100000000000001" customHeight="1" x14ac:dyDescent="0.25">
      <c r="A198" s="67" t="s">
        <v>125</v>
      </c>
      <c r="B198" s="68"/>
      <c r="C198" s="23">
        <f>C199</f>
        <v>17450</v>
      </c>
      <c r="D198" s="23">
        <f>D199</f>
        <v>17243.97</v>
      </c>
      <c r="E198" s="23">
        <f t="shared" si="4"/>
        <v>98.819312320916907</v>
      </c>
    </row>
    <row r="199" spans="1:5" ht="20.100000000000001" customHeight="1" x14ac:dyDescent="0.25">
      <c r="A199" s="69" t="s">
        <v>103</v>
      </c>
      <c r="B199" s="70"/>
      <c r="C199" s="23">
        <f>C200+C207</f>
        <v>17450</v>
      </c>
      <c r="D199" s="23">
        <f>D200+D207</f>
        <v>17243.97</v>
      </c>
      <c r="E199" s="23">
        <f t="shared" si="4"/>
        <v>98.819312320916907</v>
      </c>
    </row>
    <row r="200" spans="1:5" ht="20.100000000000001" customHeight="1" x14ac:dyDescent="0.25">
      <c r="A200" s="40">
        <v>31</v>
      </c>
      <c r="B200" s="41" t="s">
        <v>29</v>
      </c>
      <c r="C200" s="23">
        <v>17400</v>
      </c>
      <c r="D200" s="23">
        <f>D201+D203+D205</f>
        <v>17198.080000000002</v>
      </c>
      <c r="E200" s="23">
        <f t="shared" si="4"/>
        <v>98.839540229885074</v>
      </c>
    </row>
    <row r="201" spans="1:5" ht="20.100000000000001" customHeight="1" x14ac:dyDescent="0.25">
      <c r="A201" s="40">
        <v>311</v>
      </c>
      <c r="B201" s="41" t="s">
        <v>30</v>
      </c>
      <c r="C201" s="23"/>
      <c r="D201" s="23">
        <f>D202</f>
        <v>14418.94</v>
      </c>
      <c r="E201" s="23" t="e">
        <f t="shared" si="4"/>
        <v>#DIV/0!</v>
      </c>
    </row>
    <row r="202" spans="1:5" ht="20.100000000000001" customHeight="1" x14ac:dyDescent="0.25">
      <c r="A202" s="41">
        <v>3111</v>
      </c>
      <c r="B202" s="41" t="s">
        <v>31</v>
      </c>
      <c r="C202" s="23"/>
      <c r="D202" s="23">
        <v>14418.94</v>
      </c>
      <c r="E202" s="23" t="e">
        <f t="shared" si="4"/>
        <v>#DIV/0!</v>
      </c>
    </row>
    <row r="203" spans="1:5" ht="20.100000000000001" customHeight="1" x14ac:dyDescent="0.25">
      <c r="A203" s="40">
        <v>312</v>
      </c>
      <c r="B203" s="41" t="s">
        <v>34</v>
      </c>
      <c r="C203" s="23"/>
      <c r="D203" s="23">
        <f>D204</f>
        <v>400</v>
      </c>
      <c r="E203" s="23" t="e">
        <f t="shared" si="4"/>
        <v>#DIV/0!</v>
      </c>
    </row>
    <row r="204" spans="1:5" ht="20.100000000000001" customHeight="1" x14ac:dyDescent="0.25">
      <c r="A204" s="41">
        <v>3121</v>
      </c>
      <c r="B204" s="41" t="s">
        <v>34</v>
      </c>
      <c r="C204" s="23"/>
      <c r="D204" s="23">
        <v>400</v>
      </c>
      <c r="E204" s="23" t="e">
        <f t="shared" si="4"/>
        <v>#DIV/0!</v>
      </c>
    </row>
    <row r="205" spans="1:5" ht="20.100000000000001" customHeight="1" x14ac:dyDescent="0.25">
      <c r="A205" s="40">
        <v>313</v>
      </c>
      <c r="B205" s="41" t="s">
        <v>35</v>
      </c>
      <c r="C205" s="23"/>
      <c r="D205" s="23">
        <f>D206</f>
        <v>2379.14</v>
      </c>
      <c r="E205" s="23" t="e">
        <f t="shared" si="4"/>
        <v>#DIV/0!</v>
      </c>
    </row>
    <row r="206" spans="1:5" ht="20.100000000000001" customHeight="1" x14ac:dyDescent="0.25">
      <c r="A206" s="41">
        <v>3132</v>
      </c>
      <c r="B206" s="45" t="s">
        <v>186</v>
      </c>
      <c r="C206" s="23"/>
      <c r="D206" s="23">
        <v>2379.14</v>
      </c>
      <c r="E206" s="23" t="e">
        <f t="shared" si="4"/>
        <v>#DIV/0!</v>
      </c>
    </row>
    <row r="207" spans="1:5" ht="20.100000000000001" customHeight="1" x14ac:dyDescent="0.25">
      <c r="A207" s="40">
        <v>32</v>
      </c>
      <c r="B207" s="41" t="s">
        <v>37</v>
      </c>
      <c r="C207" s="23">
        <v>50</v>
      </c>
      <c r="D207" s="23">
        <f>D208</f>
        <v>45.89</v>
      </c>
      <c r="E207" s="23">
        <f t="shared" si="4"/>
        <v>91.78</v>
      </c>
    </row>
    <row r="208" spans="1:5" ht="20.100000000000001" customHeight="1" x14ac:dyDescent="0.25">
      <c r="A208" s="40">
        <v>321</v>
      </c>
      <c r="B208" s="41" t="s">
        <v>38</v>
      </c>
      <c r="C208" s="23"/>
      <c r="D208" s="23">
        <f>D209</f>
        <v>45.89</v>
      </c>
      <c r="E208" s="23" t="e">
        <f t="shared" si="4"/>
        <v>#DIV/0!</v>
      </c>
    </row>
    <row r="209" spans="1:5" ht="20.100000000000001" customHeight="1" x14ac:dyDescent="0.25">
      <c r="A209" s="41">
        <v>3212</v>
      </c>
      <c r="B209" s="45" t="s">
        <v>40</v>
      </c>
      <c r="C209" s="23"/>
      <c r="D209" s="23">
        <v>45.89</v>
      </c>
      <c r="E209" s="23" t="e">
        <f t="shared" si="4"/>
        <v>#DIV/0!</v>
      </c>
    </row>
    <row r="210" spans="1:5" ht="20.100000000000001" customHeight="1" x14ac:dyDescent="0.25">
      <c r="A210" s="67" t="s">
        <v>167</v>
      </c>
      <c r="B210" s="68"/>
      <c r="C210" s="23">
        <f>C211+C223+C226</f>
        <v>92863.56</v>
      </c>
      <c r="D210" s="23">
        <f>D211+D223+D226</f>
        <v>93043.56</v>
      </c>
      <c r="E210" s="23">
        <f t="shared" ref="E210:E225" si="5">(D210/C210)*100</f>
        <v>100.19383275851152</v>
      </c>
    </row>
    <row r="211" spans="1:5" ht="20.100000000000001" customHeight="1" x14ac:dyDescent="0.25">
      <c r="A211" s="67" t="s">
        <v>103</v>
      </c>
      <c r="B211" s="68"/>
      <c r="C211" s="23">
        <f>C212+C219</f>
        <v>92863.56</v>
      </c>
      <c r="D211" s="23">
        <f>D212+D219</f>
        <v>93043.56</v>
      </c>
      <c r="E211" s="23">
        <f t="shared" si="5"/>
        <v>100.19383275851152</v>
      </c>
    </row>
    <row r="212" spans="1:5" ht="20.100000000000001" customHeight="1" x14ac:dyDescent="0.25">
      <c r="A212" s="40">
        <v>31</v>
      </c>
      <c r="B212" s="41" t="s">
        <v>29</v>
      </c>
      <c r="C212" s="23">
        <v>87148.24</v>
      </c>
      <c r="D212" s="23">
        <f>D213+D215+D217</f>
        <v>87148.239999999991</v>
      </c>
      <c r="E212" s="23">
        <f t="shared" si="5"/>
        <v>99.999999999999972</v>
      </c>
    </row>
    <row r="213" spans="1:5" ht="20.100000000000001" customHeight="1" x14ac:dyDescent="0.25">
      <c r="A213" s="40">
        <v>311</v>
      </c>
      <c r="B213" s="41" t="s">
        <v>30</v>
      </c>
      <c r="C213" s="23"/>
      <c r="D213" s="23">
        <f>D214</f>
        <v>73432.039999999994</v>
      </c>
      <c r="E213" s="23" t="e">
        <f t="shared" si="5"/>
        <v>#DIV/0!</v>
      </c>
    </row>
    <row r="214" spans="1:5" ht="20.100000000000001" customHeight="1" x14ac:dyDescent="0.25">
      <c r="A214" s="41">
        <v>3111</v>
      </c>
      <c r="B214" s="41" t="s">
        <v>31</v>
      </c>
      <c r="C214" s="23"/>
      <c r="D214" s="23">
        <v>73432.039999999994</v>
      </c>
      <c r="E214" s="23" t="e">
        <f t="shared" si="5"/>
        <v>#DIV/0!</v>
      </c>
    </row>
    <row r="215" spans="1:5" ht="20.100000000000001" customHeight="1" x14ac:dyDescent="0.25">
      <c r="A215" s="40">
        <v>312</v>
      </c>
      <c r="B215" s="41" t="s">
        <v>34</v>
      </c>
      <c r="C215" s="23"/>
      <c r="D215" s="23">
        <f>D216</f>
        <v>1600</v>
      </c>
      <c r="E215" s="23" t="e">
        <f t="shared" si="5"/>
        <v>#DIV/0!</v>
      </c>
    </row>
    <row r="216" spans="1:5" ht="20.100000000000001" customHeight="1" x14ac:dyDescent="0.25">
      <c r="A216" s="41">
        <v>3121</v>
      </c>
      <c r="B216" s="41" t="s">
        <v>34</v>
      </c>
      <c r="C216" s="23"/>
      <c r="D216" s="23">
        <v>1600</v>
      </c>
      <c r="E216" s="23" t="e">
        <f t="shared" si="5"/>
        <v>#DIV/0!</v>
      </c>
    </row>
    <row r="217" spans="1:5" ht="20.100000000000001" customHeight="1" x14ac:dyDescent="0.25">
      <c r="A217" s="40">
        <v>313</v>
      </c>
      <c r="B217" s="41" t="s">
        <v>35</v>
      </c>
      <c r="C217" s="23"/>
      <c r="D217" s="23">
        <f>D218</f>
        <v>12116.2</v>
      </c>
      <c r="E217" s="23" t="e">
        <f t="shared" si="5"/>
        <v>#DIV/0!</v>
      </c>
    </row>
    <row r="218" spans="1:5" ht="20.100000000000001" customHeight="1" x14ac:dyDescent="0.25">
      <c r="A218" s="41">
        <v>3132</v>
      </c>
      <c r="B218" s="45" t="s">
        <v>186</v>
      </c>
      <c r="C218" s="23"/>
      <c r="D218" s="23">
        <v>12116.2</v>
      </c>
      <c r="E218" s="23" t="e">
        <f t="shared" si="5"/>
        <v>#DIV/0!</v>
      </c>
    </row>
    <row r="219" spans="1:5" ht="20.100000000000001" customHeight="1" x14ac:dyDescent="0.25">
      <c r="A219" s="40">
        <v>32</v>
      </c>
      <c r="B219" s="41" t="s">
        <v>37</v>
      </c>
      <c r="C219" s="23">
        <v>5715.32</v>
      </c>
      <c r="D219" s="23">
        <f>D220</f>
        <v>5895.32</v>
      </c>
      <c r="E219" s="23">
        <f t="shared" si="5"/>
        <v>103.14942995317848</v>
      </c>
    </row>
    <row r="220" spans="1:5" ht="20.100000000000001" customHeight="1" x14ac:dyDescent="0.25">
      <c r="A220" s="40">
        <v>321</v>
      </c>
      <c r="B220" s="41" t="s">
        <v>38</v>
      </c>
      <c r="C220" s="23"/>
      <c r="D220" s="23">
        <f>SUM(D221:D222)</f>
        <v>5895.32</v>
      </c>
      <c r="E220" s="23" t="e">
        <f t="shared" si="5"/>
        <v>#DIV/0!</v>
      </c>
    </row>
    <row r="221" spans="1:5" ht="20.100000000000001" customHeight="1" x14ac:dyDescent="0.25">
      <c r="A221" s="41">
        <v>3211</v>
      </c>
      <c r="B221" s="41" t="s">
        <v>39</v>
      </c>
      <c r="C221" s="23"/>
      <c r="D221" s="23">
        <v>480</v>
      </c>
      <c r="E221" s="23" t="e">
        <f t="shared" si="5"/>
        <v>#DIV/0!</v>
      </c>
    </row>
    <row r="222" spans="1:5" ht="20.100000000000001" customHeight="1" x14ac:dyDescent="0.25">
      <c r="A222" s="41">
        <v>3212</v>
      </c>
      <c r="B222" s="45" t="s">
        <v>40</v>
      </c>
      <c r="C222" s="23"/>
      <c r="D222" s="23">
        <v>5415.32</v>
      </c>
      <c r="E222" s="23" t="e">
        <f t="shared" si="5"/>
        <v>#DIV/0!</v>
      </c>
    </row>
    <row r="223" spans="1:5" ht="20.100000000000001" customHeight="1" x14ac:dyDescent="0.25">
      <c r="A223" s="69" t="s">
        <v>115</v>
      </c>
      <c r="B223" s="70"/>
      <c r="C223" s="23">
        <f>C224+C225</f>
        <v>0</v>
      </c>
      <c r="D223" s="23">
        <f>D224+D225</f>
        <v>0</v>
      </c>
      <c r="E223" s="23" t="e">
        <f t="shared" si="5"/>
        <v>#DIV/0!</v>
      </c>
    </row>
    <row r="224" spans="1:5" ht="20.100000000000001" customHeight="1" x14ac:dyDescent="0.25">
      <c r="A224" s="40">
        <v>31</v>
      </c>
      <c r="B224" s="41" t="s">
        <v>29</v>
      </c>
      <c r="C224" s="23">
        <v>0</v>
      </c>
      <c r="D224" s="23">
        <v>0</v>
      </c>
      <c r="E224" s="23" t="e">
        <f t="shared" si="5"/>
        <v>#DIV/0!</v>
      </c>
    </row>
    <row r="225" spans="1:5" ht="20.100000000000001" customHeight="1" x14ac:dyDescent="0.25">
      <c r="A225" s="40">
        <v>32</v>
      </c>
      <c r="B225" s="41" t="s">
        <v>37</v>
      </c>
      <c r="C225" s="23">
        <v>0</v>
      </c>
      <c r="D225" s="23">
        <v>0</v>
      </c>
      <c r="E225" s="23" t="e">
        <f t="shared" si="5"/>
        <v>#DIV/0!</v>
      </c>
    </row>
    <row r="226" spans="1:5" ht="20.100000000000001" customHeight="1" x14ac:dyDescent="0.25">
      <c r="A226" s="69" t="s">
        <v>110</v>
      </c>
      <c r="B226" s="70"/>
      <c r="C226" s="23">
        <f>C227+C228</f>
        <v>0</v>
      </c>
      <c r="D226" s="23">
        <f>D227+D228</f>
        <v>0</v>
      </c>
      <c r="E226" s="23" t="e">
        <f t="shared" ref="E226:E228" si="6">(D226/C226)*100</f>
        <v>#DIV/0!</v>
      </c>
    </row>
    <row r="227" spans="1:5" ht="20.100000000000001" customHeight="1" x14ac:dyDescent="0.25">
      <c r="A227" s="40">
        <v>31</v>
      </c>
      <c r="B227" s="41" t="s">
        <v>29</v>
      </c>
      <c r="C227" s="23">
        <v>0</v>
      </c>
      <c r="D227" s="23">
        <v>0</v>
      </c>
      <c r="E227" s="23" t="e">
        <f t="shared" si="6"/>
        <v>#DIV/0!</v>
      </c>
    </row>
    <row r="228" spans="1:5" ht="20.100000000000001" customHeight="1" x14ac:dyDescent="0.25">
      <c r="A228" s="40">
        <v>32</v>
      </c>
      <c r="B228" s="41" t="s">
        <v>37</v>
      </c>
      <c r="C228" s="23">
        <v>0</v>
      </c>
      <c r="D228" s="23">
        <v>0</v>
      </c>
      <c r="E228" s="23" t="e">
        <f t="shared" si="6"/>
        <v>#DIV/0!</v>
      </c>
    </row>
    <row r="229" spans="1:5" ht="20.100000000000001" customHeight="1" x14ac:dyDescent="0.25">
      <c r="A229" s="67" t="s">
        <v>168</v>
      </c>
      <c r="B229" s="68"/>
      <c r="C229" s="23">
        <f>C230+C234+C236</f>
        <v>0</v>
      </c>
      <c r="D229" s="23">
        <f>D230+D234+D236</f>
        <v>640</v>
      </c>
      <c r="E229" s="23" t="e">
        <f>(D229/C229)*100</f>
        <v>#DIV/0!</v>
      </c>
    </row>
    <row r="230" spans="1:5" ht="20.100000000000001" customHeight="1" x14ac:dyDescent="0.25">
      <c r="A230" s="67" t="s">
        <v>103</v>
      </c>
      <c r="B230" s="68"/>
      <c r="C230" s="23">
        <f>C231+C232</f>
        <v>0</v>
      </c>
      <c r="D230" s="23">
        <f>D231</f>
        <v>640</v>
      </c>
      <c r="E230" s="23" t="e">
        <f t="shared" ref="E230:E235" si="7">(D230/C230)*100</f>
        <v>#DIV/0!</v>
      </c>
    </row>
    <row r="231" spans="1:5" ht="20.100000000000001" customHeight="1" x14ac:dyDescent="0.25">
      <c r="A231" s="40">
        <v>32</v>
      </c>
      <c r="B231" s="41" t="s">
        <v>37</v>
      </c>
      <c r="C231" s="23">
        <v>0</v>
      </c>
      <c r="D231" s="23">
        <f>D232</f>
        <v>640</v>
      </c>
      <c r="E231" s="23" t="e">
        <f t="shared" si="7"/>
        <v>#DIV/0!</v>
      </c>
    </row>
    <row r="232" spans="1:5" ht="20.100000000000001" customHeight="1" x14ac:dyDescent="0.25">
      <c r="A232" s="40">
        <v>321</v>
      </c>
      <c r="B232" s="41" t="s">
        <v>38</v>
      </c>
      <c r="C232" s="23"/>
      <c r="D232" s="23">
        <f>SUM(D233:D233)</f>
        <v>640</v>
      </c>
      <c r="E232" s="23" t="e">
        <f t="shared" si="7"/>
        <v>#DIV/0!</v>
      </c>
    </row>
    <row r="233" spans="1:5" ht="20.100000000000001" customHeight="1" x14ac:dyDescent="0.25">
      <c r="A233" s="41">
        <v>3211</v>
      </c>
      <c r="B233" s="41" t="s">
        <v>39</v>
      </c>
      <c r="C233" s="23"/>
      <c r="D233" s="23">
        <v>640</v>
      </c>
      <c r="E233" s="23" t="e">
        <f t="shared" si="7"/>
        <v>#DIV/0!</v>
      </c>
    </row>
    <row r="234" spans="1:5" ht="20.100000000000001" customHeight="1" x14ac:dyDescent="0.25">
      <c r="A234" s="69" t="s">
        <v>115</v>
      </c>
      <c r="B234" s="70"/>
      <c r="C234" s="23">
        <f>C235</f>
        <v>0</v>
      </c>
      <c r="D234" s="23">
        <f>D235</f>
        <v>0</v>
      </c>
      <c r="E234" s="23" t="e">
        <f t="shared" si="7"/>
        <v>#DIV/0!</v>
      </c>
    </row>
    <row r="235" spans="1:5" ht="20.100000000000001" customHeight="1" x14ac:dyDescent="0.25">
      <c r="A235" s="40">
        <v>32</v>
      </c>
      <c r="B235" s="41" t="s">
        <v>37</v>
      </c>
      <c r="C235" s="23">
        <v>0</v>
      </c>
      <c r="D235" s="23">
        <v>0</v>
      </c>
      <c r="E235" s="23" t="e">
        <f t="shared" si="7"/>
        <v>#DIV/0!</v>
      </c>
    </row>
    <row r="236" spans="1:5" ht="20.100000000000001" customHeight="1" x14ac:dyDescent="0.25">
      <c r="A236" s="69" t="s">
        <v>110</v>
      </c>
      <c r="B236" s="70"/>
      <c r="C236" s="23">
        <f>C237</f>
        <v>0</v>
      </c>
      <c r="D236" s="23">
        <f>D237</f>
        <v>0</v>
      </c>
      <c r="E236" s="23" t="e">
        <f t="shared" ref="E236:E237" si="8">(D236/C236)*100</f>
        <v>#DIV/0!</v>
      </c>
    </row>
    <row r="237" spans="1:5" ht="20.100000000000001" customHeight="1" x14ac:dyDescent="0.25">
      <c r="A237" s="40">
        <v>32</v>
      </c>
      <c r="B237" s="41" t="s">
        <v>37</v>
      </c>
      <c r="C237" s="23">
        <v>0</v>
      </c>
      <c r="D237" s="23">
        <v>0</v>
      </c>
      <c r="E237" s="23" t="e">
        <f t="shared" si="8"/>
        <v>#DIV/0!</v>
      </c>
    </row>
  </sheetData>
  <mergeCells count="55">
    <mergeCell ref="A29:B29"/>
    <mergeCell ref="A1:E1"/>
    <mergeCell ref="A4:B4"/>
    <mergeCell ref="A5:B5"/>
    <mergeCell ref="A6:B6"/>
    <mergeCell ref="A28:B28"/>
    <mergeCell ref="A63:B63"/>
    <mergeCell ref="A100:B100"/>
    <mergeCell ref="A33:B33"/>
    <mergeCell ref="A34:B34"/>
    <mergeCell ref="A36:B36"/>
    <mergeCell ref="A37:B37"/>
    <mergeCell ref="A39:B39"/>
    <mergeCell ref="A40:B40"/>
    <mergeCell ref="A60:B60"/>
    <mergeCell ref="A48:B48"/>
    <mergeCell ref="A58:B58"/>
    <mergeCell ref="A62:B62"/>
    <mergeCell ref="A138:B138"/>
    <mergeCell ref="A139:B139"/>
    <mergeCell ref="A104:B104"/>
    <mergeCell ref="A141:B141"/>
    <mergeCell ref="A69:B69"/>
    <mergeCell ref="A122:B122"/>
    <mergeCell ref="A79:B79"/>
    <mergeCell ref="A83:B83"/>
    <mergeCell ref="A142:B142"/>
    <mergeCell ref="A150:B150"/>
    <mergeCell ref="A144:B144"/>
    <mergeCell ref="A129:B129"/>
    <mergeCell ref="A190:B190"/>
    <mergeCell ref="A146:B146"/>
    <mergeCell ref="A148:B148"/>
    <mergeCell ref="A159:B159"/>
    <mergeCell ref="A160:B160"/>
    <mergeCell ref="A161:B161"/>
    <mergeCell ref="A174:B174"/>
    <mergeCell ref="A175:B175"/>
    <mergeCell ref="A186:B186"/>
    <mergeCell ref="A187:B187"/>
    <mergeCell ref="A189:B189"/>
    <mergeCell ref="A136:B136"/>
    <mergeCell ref="A229:B229"/>
    <mergeCell ref="A230:B230"/>
    <mergeCell ref="A234:B234"/>
    <mergeCell ref="A236:B236"/>
    <mergeCell ref="A154:B154"/>
    <mergeCell ref="A199:B199"/>
    <mergeCell ref="A194:B194"/>
    <mergeCell ref="A196:B196"/>
    <mergeCell ref="A210:B210"/>
    <mergeCell ref="A211:B211"/>
    <mergeCell ref="A223:B223"/>
    <mergeCell ref="A198:B198"/>
    <mergeCell ref="A226:B226"/>
  </mergeCells>
  <pageMargins left="0.39370078740157483" right="0.39370078740157483" top="0.39370078740157483" bottom="0.39370078740157483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OPĆI DIO</vt:lpstr>
      <vt:lpstr>OPĆI DIO (1)</vt:lpstr>
      <vt:lpstr>RAČUN PRIHODA I RASHODA - EK</vt:lpstr>
      <vt:lpstr>RAČUN PRIHODA I RASHODA - IF</vt:lpstr>
      <vt:lpstr>RAČUN PRIHODA I RASHODA - FK</vt:lpstr>
      <vt:lpstr>RAČUN FINANCIRANJA - EK</vt:lpstr>
      <vt:lpstr>RAČUN FINANCIRANJA - FK</vt:lpstr>
      <vt:lpstr>POSEBAN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2024-07-29T10:27:22Z</cp:lastPrinted>
  <dcterms:created xsi:type="dcterms:W3CDTF">2024-03-18T14:53:28Z</dcterms:created>
  <dcterms:modified xsi:type="dcterms:W3CDTF">2024-07-29T10:28:52Z</dcterms:modified>
</cp:coreProperties>
</file>