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10. Financijski izvještaji\02. 01.01. - 30.06\"/>
    </mc:Choice>
  </mc:AlternateContent>
  <bookViews>
    <workbookView xWindow="-105" yWindow="-105" windowWidth="23250" windowHeight="12450" tabRatio="863" activeTab="2"/>
  </bookViews>
  <sheets>
    <sheet name="OPĆI DIO" sheetId="10" r:id="rId1"/>
    <sheet name="OPĆI DIO (1)" sheetId="9" state="hidden" r:id="rId2"/>
    <sheet name="RAČUN PRIHODA I RASHODA - EK" sheetId="2" r:id="rId3"/>
    <sheet name="RAČUN PRIHODA I RASHODA - IF" sheetId="3" r:id="rId4"/>
    <sheet name="RAČUN PRIHODA I RASHODA - FK" sheetId="4" r:id="rId5"/>
    <sheet name="RAČUN FINANCIRANJA - EK" sheetId="6" r:id="rId6"/>
    <sheet name="RAČUN FINANCIRANJA - FK" sheetId="7" r:id="rId7"/>
    <sheet name="POSEBAN DIO" sheetId="5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18" i="3"/>
  <c r="E6" i="3"/>
  <c r="D6" i="3"/>
  <c r="C40" i="5" l="1"/>
  <c r="D83" i="2"/>
  <c r="D81" i="2"/>
  <c r="D80" i="2"/>
  <c r="F81" i="2"/>
  <c r="D77" i="2"/>
  <c r="D36" i="2" s="1"/>
  <c r="D16" i="3"/>
  <c r="F13" i="3"/>
  <c r="G13" i="3"/>
  <c r="D14" i="3"/>
  <c r="C167" i="5"/>
  <c r="C75" i="5"/>
  <c r="C6" i="5"/>
  <c r="C196" i="5"/>
  <c r="C233" i="5"/>
  <c r="C249" i="5"/>
  <c r="C4" i="5"/>
  <c r="C99" i="5"/>
  <c r="D25" i="3"/>
  <c r="F25" i="3"/>
  <c r="G29" i="3"/>
  <c r="F33" i="3"/>
  <c r="G33" i="3"/>
  <c r="F36" i="3"/>
  <c r="G36" i="3"/>
  <c r="G40" i="3"/>
  <c r="F42" i="3"/>
  <c r="G42" i="3"/>
  <c r="E43" i="3"/>
  <c r="F43" i="3" s="1"/>
  <c r="E42" i="3"/>
  <c r="E40" i="3"/>
  <c r="F40" i="3" s="1"/>
  <c r="E38" i="3"/>
  <c r="F38" i="3" s="1"/>
  <c r="E36" i="3"/>
  <c r="D36" i="3"/>
  <c r="D35" i="3" s="1"/>
  <c r="E35" i="3"/>
  <c r="E34" i="3"/>
  <c r="F34" i="3" s="1"/>
  <c r="E33" i="3"/>
  <c r="D43" i="3"/>
  <c r="D42" i="3"/>
  <c r="D40" i="3"/>
  <c r="D38" i="3"/>
  <c r="D33" i="3"/>
  <c r="D15" i="3" s="1"/>
  <c r="E32" i="3"/>
  <c r="F32" i="3" s="1"/>
  <c r="D32" i="3"/>
  <c r="E31" i="3"/>
  <c r="F31" i="3" s="1"/>
  <c r="D31" i="3"/>
  <c r="D12" i="3" s="1"/>
  <c r="E29" i="3"/>
  <c r="F29" i="3" s="1"/>
  <c r="E27" i="3"/>
  <c r="F27" i="3" s="1"/>
  <c r="E25" i="3"/>
  <c r="D29" i="3"/>
  <c r="D10" i="3" s="1"/>
  <c r="D28" i="3"/>
  <c r="D27" i="3"/>
  <c r="D8" i="3" s="1"/>
  <c r="E116" i="5"/>
  <c r="E173" i="5"/>
  <c r="D172" i="5"/>
  <c r="C172" i="5"/>
  <c r="C165" i="5"/>
  <c r="C164" i="5" s="1"/>
  <c r="C41" i="5"/>
  <c r="C69" i="5"/>
  <c r="G81" i="2" l="1"/>
  <c r="F80" i="2"/>
  <c r="G80" i="2"/>
  <c r="G35" i="3"/>
  <c r="G27" i="3"/>
  <c r="G32" i="3"/>
  <c r="G38" i="3"/>
  <c r="G31" i="3"/>
  <c r="G43" i="3"/>
  <c r="E172" i="5"/>
  <c r="E70" i="5"/>
  <c r="D69" i="5"/>
  <c r="E69" i="5" s="1"/>
  <c r="C211" i="5"/>
  <c r="G63" i="2"/>
  <c r="G64" i="2"/>
  <c r="G65" i="2"/>
  <c r="E13" i="2"/>
  <c r="C13" i="2"/>
  <c r="E7" i="2"/>
  <c r="E24" i="2"/>
  <c r="G25" i="2"/>
  <c r="E30" i="3"/>
  <c r="D5" i="2"/>
  <c r="C7" i="2"/>
  <c r="G8" i="2"/>
  <c r="F8" i="2"/>
  <c r="C30" i="3"/>
  <c r="E11" i="3"/>
  <c r="G11" i="3" s="1"/>
  <c r="C11" i="3"/>
  <c r="F14" i="3"/>
  <c r="G14" i="3"/>
  <c r="G12" i="3"/>
  <c r="F12" i="3"/>
  <c r="C24" i="2"/>
  <c r="C78" i="2"/>
  <c r="C44" i="2"/>
  <c r="C71" i="2"/>
  <c r="F64" i="2"/>
  <c r="E54" i="5"/>
  <c r="D53" i="5"/>
  <c r="E53" i="5" s="1"/>
  <c r="C51" i="5"/>
  <c r="F30" i="3" l="1"/>
  <c r="D165" i="5"/>
  <c r="E166" i="5"/>
  <c r="D41" i="5"/>
  <c r="E42" i="5"/>
  <c r="D52" i="5"/>
  <c r="F25" i="2"/>
  <c r="C219" i="5"/>
  <c r="C215" i="5"/>
  <c r="D221" i="5"/>
  <c r="D220" i="5" s="1"/>
  <c r="D219" i="5" s="1"/>
  <c r="E222" i="5"/>
  <c r="E218" i="5"/>
  <c r="D200" i="5"/>
  <c r="E202" i="5"/>
  <c r="E189" i="5"/>
  <c r="E188" i="5"/>
  <c r="D187" i="5"/>
  <c r="E187" i="5" s="1"/>
  <c r="C185" i="5"/>
  <c r="E193" i="5"/>
  <c r="D192" i="5"/>
  <c r="E192" i="5" s="1"/>
  <c r="C190" i="5"/>
  <c r="D182" i="5"/>
  <c r="E184" i="5"/>
  <c r="D178" i="5"/>
  <c r="D177" i="5" s="1"/>
  <c r="E179" i="5"/>
  <c r="D159" i="5"/>
  <c r="E160" i="5"/>
  <c r="D155" i="5"/>
  <c r="E155" i="5" s="1"/>
  <c r="E156" i="5"/>
  <c r="E154" i="5"/>
  <c r="D153" i="5"/>
  <c r="C151" i="5"/>
  <c r="D145" i="5"/>
  <c r="E145" i="5" s="1"/>
  <c r="E146" i="5"/>
  <c r="E147" i="5"/>
  <c r="E148" i="5"/>
  <c r="D140" i="5"/>
  <c r="E143" i="5"/>
  <c r="E142" i="5"/>
  <c r="E144" i="5"/>
  <c r="D134" i="5"/>
  <c r="E136" i="5"/>
  <c r="D128" i="5"/>
  <c r="E129" i="5"/>
  <c r="D126" i="5"/>
  <c r="D119" i="5"/>
  <c r="E121" i="5"/>
  <c r="D112" i="5"/>
  <c r="E109" i="5"/>
  <c r="D107" i="5"/>
  <c r="E108" i="5"/>
  <c r="D104" i="5"/>
  <c r="C76" i="5"/>
  <c r="C85" i="5"/>
  <c r="E94" i="5"/>
  <c r="D87" i="5"/>
  <c r="E91" i="5"/>
  <c r="E90" i="5"/>
  <c r="E84" i="5"/>
  <c r="D80" i="5"/>
  <c r="E82" i="5"/>
  <c r="E81" i="5"/>
  <c r="E74" i="5"/>
  <c r="D73" i="5"/>
  <c r="E73" i="5" s="1"/>
  <c r="D67" i="5"/>
  <c r="E67" i="5" s="1"/>
  <c r="E68" i="5"/>
  <c r="D37" i="5"/>
  <c r="E39" i="5"/>
  <c r="E38" i="5"/>
  <c r="C35" i="5"/>
  <c r="C34" i="5" s="1"/>
  <c r="D24" i="5"/>
  <c r="E27" i="5"/>
  <c r="E41" i="5" l="1"/>
  <c r="D164" i="5"/>
  <c r="E164" i="5" s="1"/>
  <c r="E165" i="5"/>
  <c r="E52" i="5"/>
  <c r="D51" i="5"/>
  <c r="E51" i="5" s="1"/>
  <c r="D217" i="5"/>
  <c r="D186" i="5"/>
  <c r="E186" i="5" s="1"/>
  <c r="D191" i="5"/>
  <c r="D152" i="5"/>
  <c r="D151" i="5" s="1"/>
  <c r="E151" i="5" s="1"/>
  <c r="E153" i="5"/>
  <c r="D72" i="5"/>
  <c r="D71" i="5" s="1"/>
  <c r="D66" i="5"/>
  <c r="D36" i="5"/>
  <c r="D35" i="5" s="1"/>
  <c r="E17" i="5"/>
  <c r="D12" i="5"/>
  <c r="D18" i="5"/>
  <c r="C122" i="5"/>
  <c r="E221" i="5" l="1"/>
  <c r="E217" i="5"/>
  <c r="D216" i="5"/>
  <c r="D185" i="5"/>
  <c r="E185" i="5" s="1"/>
  <c r="E191" i="5"/>
  <c r="D190" i="5"/>
  <c r="E190" i="5" s="1"/>
  <c r="E152" i="5"/>
  <c r="E220" i="5" l="1"/>
  <c r="E216" i="5"/>
  <c r="D215" i="5"/>
  <c r="F19" i="10"/>
  <c r="F18" i="10"/>
  <c r="E19" i="10"/>
  <c r="E18" i="10"/>
  <c r="F7" i="10" l="1"/>
  <c r="E7" i="10"/>
  <c r="C224" i="5" l="1"/>
  <c r="C95" i="5"/>
  <c r="C194" i="5"/>
  <c r="D4" i="2" l="1"/>
  <c r="E195" i="5"/>
  <c r="C9" i="10"/>
  <c r="D194" i="5" l="1"/>
  <c r="E194" i="5" s="1"/>
  <c r="C246" i="5" l="1"/>
  <c r="C234" i="5"/>
  <c r="E251" i="5"/>
  <c r="E250" i="5"/>
  <c r="D249" i="5"/>
  <c r="G25" i="3" l="1"/>
  <c r="E249" i="5"/>
  <c r="C26" i="9"/>
  <c r="B26" i="9"/>
  <c r="D26" i="9"/>
  <c r="G39" i="2" l="1"/>
  <c r="G40" i="2"/>
  <c r="G41" i="2"/>
  <c r="G43" i="2"/>
  <c r="G45" i="2"/>
  <c r="G48" i="2"/>
  <c r="G49" i="2"/>
  <c r="G50" i="2"/>
  <c r="G51" i="2"/>
  <c r="G53" i="2"/>
  <c r="G54" i="2"/>
  <c r="G55" i="2"/>
  <c r="G56" i="2"/>
  <c r="G57" i="2"/>
  <c r="G58" i="2"/>
  <c r="G60" i="2"/>
  <c r="G61" i="2"/>
  <c r="G62" i="2"/>
  <c r="G66" i="2"/>
  <c r="G67" i="2"/>
  <c r="G68" i="2"/>
  <c r="G70" i="2"/>
  <c r="G72" i="2"/>
  <c r="G73" i="2"/>
  <c r="G74" i="2"/>
  <c r="G75" i="2"/>
  <c r="G76" i="2"/>
  <c r="G79" i="2"/>
  <c r="G85" i="2"/>
  <c r="G86" i="2"/>
  <c r="G88" i="2"/>
  <c r="F88" i="2"/>
  <c r="F10" i="2"/>
  <c r="F12" i="2"/>
  <c r="F14" i="2"/>
  <c r="F17" i="2"/>
  <c r="F20" i="2"/>
  <c r="F23" i="2"/>
  <c r="F26" i="2"/>
  <c r="F29" i="2"/>
  <c r="F30" i="2"/>
  <c r="G30" i="2"/>
  <c r="C28" i="2"/>
  <c r="C27" i="2" s="1"/>
  <c r="E28" i="2"/>
  <c r="E27" i="2" s="1"/>
  <c r="G27" i="2" s="1"/>
  <c r="E19" i="2"/>
  <c r="E18" i="2" s="1"/>
  <c r="G18" i="2" s="1"/>
  <c r="D82" i="2"/>
  <c r="C59" i="2"/>
  <c r="C19" i="2"/>
  <c r="C18" i="2" s="1"/>
  <c r="C16" i="2"/>
  <c r="C15" i="2" s="1"/>
  <c r="E9" i="5"/>
  <c r="E10" i="5"/>
  <c r="E11" i="5"/>
  <c r="E13" i="5"/>
  <c r="E14" i="5"/>
  <c r="E15" i="5"/>
  <c r="E16" i="5"/>
  <c r="E19" i="5"/>
  <c r="E20" i="5"/>
  <c r="E21" i="5"/>
  <c r="E22" i="5"/>
  <c r="E23" i="5"/>
  <c r="E25" i="5"/>
  <c r="E26" i="5"/>
  <c r="E28" i="5"/>
  <c r="E33" i="5"/>
  <c r="E46" i="5"/>
  <c r="E48" i="5"/>
  <c r="E50" i="5"/>
  <c r="E58" i="5"/>
  <c r="E59" i="5"/>
  <c r="E60" i="5"/>
  <c r="E62" i="5"/>
  <c r="E64" i="5"/>
  <c r="E72" i="5"/>
  <c r="E79" i="5"/>
  <c r="E83" i="5"/>
  <c r="E88" i="5"/>
  <c r="E89" i="5"/>
  <c r="E93" i="5"/>
  <c r="E98" i="5"/>
  <c r="E102" i="5"/>
  <c r="E103" i="5"/>
  <c r="E105" i="5"/>
  <c r="E106" i="5"/>
  <c r="E110" i="5"/>
  <c r="E111" i="5"/>
  <c r="E113" i="5"/>
  <c r="E114" i="5"/>
  <c r="E115" i="5"/>
  <c r="E120" i="5"/>
  <c r="E125" i="5"/>
  <c r="E127" i="5"/>
  <c r="E130" i="5"/>
  <c r="E131" i="5"/>
  <c r="E133" i="5"/>
  <c r="E135" i="5"/>
  <c r="E137" i="5"/>
  <c r="E141" i="5"/>
  <c r="E150" i="5"/>
  <c r="E161" i="5"/>
  <c r="E163" i="5"/>
  <c r="E169" i="5"/>
  <c r="E171" i="5"/>
  <c r="E175" i="5"/>
  <c r="E177" i="5"/>
  <c r="E183" i="5"/>
  <c r="E201" i="5"/>
  <c r="E204" i="5"/>
  <c r="E206" i="5"/>
  <c r="E209" i="5"/>
  <c r="E214" i="5"/>
  <c r="E237" i="5"/>
  <c r="E239" i="5"/>
  <c r="E241" i="5"/>
  <c r="E244" i="5"/>
  <c r="E245" i="5"/>
  <c r="E247" i="5"/>
  <c r="E248" i="5"/>
  <c r="E227" i="5"/>
  <c r="E229" i="5"/>
  <c r="E232" i="5"/>
  <c r="D231" i="5"/>
  <c r="D230" i="5" s="1"/>
  <c r="E230" i="5" s="1"/>
  <c r="D228" i="5"/>
  <c r="D226" i="5"/>
  <c r="E226" i="5" s="1"/>
  <c r="D238" i="5"/>
  <c r="E238" i="5" s="1"/>
  <c r="D243" i="5"/>
  <c r="D242" i="5" s="1"/>
  <c r="E242" i="5" s="1"/>
  <c r="D240" i="5"/>
  <c r="E240" i="5" s="1"/>
  <c r="D236" i="5"/>
  <c r="E236" i="5" s="1"/>
  <c r="D213" i="5"/>
  <c r="D212" i="5" s="1"/>
  <c r="E212" i="5" s="1"/>
  <c r="C210" i="5"/>
  <c r="E200" i="5"/>
  <c r="D203" i="5"/>
  <c r="E203" i="5" s="1"/>
  <c r="D205" i="5"/>
  <c r="E205" i="5" s="1"/>
  <c r="D208" i="5"/>
  <c r="D207" i="5" s="1"/>
  <c r="E207" i="5" s="1"/>
  <c r="C198" i="5"/>
  <c r="C197" i="5" s="1"/>
  <c r="D181" i="5"/>
  <c r="E181" i="5" s="1"/>
  <c r="C180" i="5"/>
  <c r="D176" i="5"/>
  <c r="D174" i="5"/>
  <c r="C176" i="5"/>
  <c r="C174" i="5"/>
  <c r="C170" i="5"/>
  <c r="C168" i="5"/>
  <c r="D170" i="5"/>
  <c r="D168" i="5"/>
  <c r="D162" i="5"/>
  <c r="E162" i="5" s="1"/>
  <c r="E159" i="5"/>
  <c r="C157" i="5"/>
  <c r="D149" i="5"/>
  <c r="E140" i="5"/>
  <c r="C138" i="5"/>
  <c r="E134" i="5"/>
  <c r="D132" i="5"/>
  <c r="E132" i="5" s="1"/>
  <c r="E128" i="5"/>
  <c r="E126" i="5"/>
  <c r="D124" i="5"/>
  <c r="E124" i="5" s="1"/>
  <c r="D118" i="5"/>
  <c r="E118" i="5" s="1"/>
  <c r="E112" i="5"/>
  <c r="E107" i="5"/>
  <c r="E104" i="5"/>
  <c r="D101" i="5"/>
  <c r="E101" i="5" s="1"/>
  <c r="D97" i="5"/>
  <c r="D96" i="5" s="1"/>
  <c r="E96" i="5" s="1"/>
  <c r="D92" i="5"/>
  <c r="D86" i="5" s="1"/>
  <c r="D85" i="5" s="1"/>
  <c r="E87" i="5"/>
  <c r="D78" i="5"/>
  <c r="E78" i="5" s="1"/>
  <c r="E80" i="5"/>
  <c r="C71" i="5"/>
  <c r="C65" i="5"/>
  <c r="D63" i="5"/>
  <c r="E63" i="5" s="1"/>
  <c r="D61" i="5"/>
  <c r="E61" i="5" s="1"/>
  <c r="D57" i="5"/>
  <c r="E57" i="5" s="1"/>
  <c r="D49" i="5"/>
  <c r="E49" i="5" s="1"/>
  <c r="D47" i="5"/>
  <c r="E47" i="5" s="1"/>
  <c r="D45" i="5"/>
  <c r="E45" i="5" s="1"/>
  <c r="D32" i="5"/>
  <c r="D31" i="5" s="1"/>
  <c r="D30" i="5" s="1"/>
  <c r="D29" i="5" s="1"/>
  <c r="E24" i="5"/>
  <c r="E18" i="5"/>
  <c r="E12" i="5"/>
  <c r="D8" i="5"/>
  <c r="E8" i="5" s="1"/>
  <c r="C117" i="5"/>
  <c r="C55" i="5"/>
  <c r="D34" i="3" s="1"/>
  <c r="D30" i="3" s="1"/>
  <c r="C43" i="5"/>
  <c r="C30" i="5"/>
  <c r="C29" i="5" s="1"/>
  <c r="C5" i="5"/>
  <c r="G9" i="7"/>
  <c r="F9" i="7"/>
  <c r="G6" i="7"/>
  <c r="F6" i="7"/>
  <c r="E8" i="7"/>
  <c r="E7" i="7" s="1"/>
  <c r="D8" i="7"/>
  <c r="D7" i="7" s="1"/>
  <c r="C8" i="7"/>
  <c r="C7" i="7" s="1"/>
  <c r="E5" i="7"/>
  <c r="D5" i="7"/>
  <c r="D4" i="7" s="1"/>
  <c r="C5" i="7"/>
  <c r="C4" i="7" s="1"/>
  <c r="E4" i="7"/>
  <c r="F4" i="7" s="1"/>
  <c r="G6" i="6"/>
  <c r="G9" i="6"/>
  <c r="F6" i="6"/>
  <c r="F9" i="6"/>
  <c r="F4" i="6"/>
  <c r="E8" i="6"/>
  <c r="E7" i="6" s="1"/>
  <c r="F7" i="6" s="1"/>
  <c r="E5" i="6"/>
  <c r="E4" i="6" s="1"/>
  <c r="D8" i="6"/>
  <c r="D5" i="6"/>
  <c r="D4" i="6" s="1"/>
  <c r="C8" i="6"/>
  <c r="C7" i="6" s="1"/>
  <c r="C5" i="6"/>
  <c r="C4" i="6" s="1"/>
  <c r="G6" i="4"/>
  <c r="G7" i="4"/>
  <c r="F6" i="4"/>
  <c r="F7" i="4"/>
  <c r="D5" i="4"/>
  <c r="D4" i="4" s="1"/>
  <c r="E5" i="4"/>
  <c r="E4" i="4" s="1"/>
  <c r="C5" i="4"/>
  <c r="C4" i="4" s="1"/>
  <c r="D24" i="3"/>
  <c r="E24" i="3"/>
  <c r="F24" i="3" s="1"/>
  <c r="D26" i="3"/>
  <c r="E26" i="3"/>
  <c r="E28" i="3"/>
  <c r="D37" i="3"/>
  <c r="E37" i="3"/>
  <c r="D39" i="3"/>
  <c r="E39" i="3"/>
  <c r="D41" i="3"/>
  <c r="E41" i="3"/>
  <c r="C41" i="3"/>
  <c r="C39" i="3"/>
  <c r="C37" i="3"/>
  <c r="C35" i="3"/>
  <c r="F35" i="3" s="1"/>
  <c r="C28" i="3"/>
  <c r="C26" i="3"/>
  <c r="C24" i="3"/>
  <c r="G6" i="3"/>
  <c r="G8" i="3"/>
  <c r="G10" i="3"/>
  <c r="G15" i="3"/>
  <c r="G18" i="3"/>
  <c r="F6" i="3"/>
  <c r="F8" i="3"/>
  <c r="F10" i="3"/>
  <c r="F15" i="3"/>
  <c r="F16" i="3"/>
  <c r="F18" i="3"/>
  <c r="D5" i="3"/>
  <c r="E5" i="3"/>
  <c r="D7" i="3"/>
  <c r="E7" i="3"/>
  <c r="D9" i="3"/>
  <c r="E9" i="3"/>
  <c r="D17" i="3"/>
  <c r="E17" i="3"/>
  <c r="C17" i="3"/>
  <c r="C9" i="3"/>
  <c r="C7" i="3"/>
  <c r="C5" i="3"/>
  <c r="F39" i="2"/>
  <c r="F40" i="2"/>
  <c r="F41" i="2"/>
  <c r="F43" i="2"/>
  <c r="F45" i="2"/>
  <c r="F48" i="2"/>
  <c r="F49" i="2"/>
  <c r="F50" i="2"/>
  <c r="F51" i="2"/>
  <c r="F53" i="2"/>
  <c r="F54" i="2"/>
  <c r="F55" i="2"/>
  <c r="F56" i="2"/>
  <c r="F57" i="2"/>
  <c r="F58" i="2"/>
  <c r="F60" i="2"/>
  <c r="F61" i="2"/>
  <c r="F62" i="2"/>
  <c r="F63" i="2"/>
  <c r="F65" i="2"/>
  <c r="F66" i="2"/>
  <c r="F67" i="2"/>
  <c r="F68" i="2"/>
  <c r="F70" i="2"/>
  <c r="F72" i="2"/>
  <c r="F73" i="2"/>
  <c r="F74" i="2"/>
  <c r="F75" i="2"/>
  <c r="F76" i="2"/>
  <c r="F79" i="2"/>
  <c r="F85" i="2"/>
  <c r="F86" i="2"/>
  <c r="E38" i="2"/>
  <c r="G38" i="2" s="1"/>
  <c r="E42" i="2"/>
  <c r="G42" i="2" s="1"/>
  <c r="E44" i="2"/>
  <c r="G44" i="2" s="1"/>
  <c r="E47" i="2"/>
  <c r="G47" i="2" s="1"/>
  <c r="E52" i="2"/>
  <c r="G52" i="2" s="1"/>
  <c r="E59" i="2"/>
  <c r="G59" i="2" s="1"/>
  <c r="E69" i="2"/>
  <c r="E71" i="2"/>
  <c r="G71" i="2" s="1"/>
  <c r="E78" i="2"/>
  <c r="G78" i="2" s="1"/>
  <c r="E84" i="2"/>
  <c r="G84" i="2" s="1"/>
  <c r="E87" i="2"/>
  <c r="G87" i="2" s="1"/>
  <c r="C87" i="2"/>
  <c r="C84" i="2"/>
  <c r="C77" i="2"/>
  <c r="C69" i="2"/>
  <c r="C52" i="2"/>
  <c r="C47" i="2"/>
  <c r="C42" i="2"/>
  <c r="C38" i="2"/>
  <c r="G10" i="2"/>
  <c r="G12" i="2"/>
  <c r="G14" i="2"/>
  <c r="G17" i="2"/>
  <c r="G20" i="2"/>
  <c r="G23" i="2"/>
  <c r="G26" i="2"/>
  <c r="G29" i="2"/>
  <c r="E9" i="2"/>
  <c r="E11" i="2"/>
  <c r="G13" i="2"/>
  <c r="E16" i="2"/>
  <c r="E15" i="2" s="1"/>
  <c r="E22" i="2"/>
  <c r="G22" i="2" s="1"/>
  <c r="C22" i="2"/>
  <c r="C11" i="2"/>
  <c r="C9" i="2"/>
  <c r="C6" i="2" l="1"/>
  <c r="D35" i="2"/>
  <c r="F41" i="3"/>
  <c r="G41" i="3"/>
  <c r="F37" i="3"/>
  <c r="G37" i="3"/>
  <c r="G24" i="3"/>
  <c r="D23" i="3"/>
  <c r="F39" i="3"/>
  <c r="G39" i="3"/>
  <c r="F28" i="3"/>
  <c r="G28" i="3"/>
  <c r="F26" i="3"/>
  <c r="G26" i="3"/>
  <c r="G34" i="3"/>
  <c r="G30" i="3"/>
  <c r="F7" i="7"/>
  <c r="F8" i="6"/>
  <c r="G7" i="7"/>
  <c r="G8" i="6"/>
  <c r="E71" i="5"/>
  <c r="G69" i="2"/>
  <c r="E46" i="2"/>
  <c r="G46" i="2" s="1"/>
  <c r="E6" i="2"/>
  <c r="C23" i="3"/>
  <c r="G7" i="2"/>
  <c r="F7" i="2"/>
  <c r="E23" i="3"/>
  <c r="C4" i="3"/>
  <c r="E4" i="3"/>
  <c r="F15" i="2"/>
  <c r="G19" i="2"/>
  <c r="E228" i="5"/>
  <c r="D225" i="5"/>
  <c r="D224" i="5" s="1"/>
  <c r="E149" i="5"/>
  <c r="D139" i="5"/>
  <c r="D138" i="5" s="1"/>
  <c r="E92" i="5"/>
  <c r="C15" i="10"/>
  <c r="C12" i="9"/>
  <c r="G4" i="6"/>
  <c r="D7" i="6"/>
  <c r="G7" i="6" s="1"/>
  <c r="G5" i="6"/>
  <c r="F8" i="7"/>
  <c r="F24" i="2"/>
  <c r="G4" i="7"/>
  <c r="G8" i="7"/>
  <c r="F17" i="3"/>
  <c r="D15" i="10"/>
  <c r="D12" i="9"/>
  <c r="F5" i="6"/>
  <c r="F5" i="7"/>
  <c r="D16" i="10"/>
  <c r="D13" i="9"/>
  <c r="G5" i="7"/>
  <c r="B15" i="10"/>
  <c r="B12" i="9"/>
  <c r="B16" i="10"/>
  <c r="B13" i="9"/>
  <c r="F4" i="4"/>
  <c r="G4" i="4"/>
  <c r="G5" i="4"/>
  <c r="C8" i="9"/>
  <c r="C10" i="10"/>
  <c r="C8" i="10" s="1"/>
  <c r="E231" i="5"/>
  <c r="E176" i="5"/>
  <c r="E174" i="5"/>
  <c r="E170" i="5"/>
  <c r="E168" i="5"/>
  <c r="D235" i="5"/>
  <c r="E235" i="5" s="1"/>
  <c r="E208" i="5"/>
  <c r="E29" i="5"/>
  <c r="E182" i="5"/>
  <c r="E97" i="5"/>
  <c r="E32" i="5"/>
  <c r="E31" i="5"/>
  <c r="E243" i="5"/>
  <c r="E119" i="5"/>
  <c r="E213" i="5"/>
  <c r="F11" i="3"/>
  <c r="G24" i="2"/>
  <c r="C83" i="2"/>
  <c r="C82" i="2" s="1"/>
  <c r="F9" i="2"/>
  <c r="F11" i="2"/>
  <c r="F28" i="2"/>
  <c r="F22" i="2"/>
  <c r="F16" i="2"/>
  <c r="E83" i="2"/>
  <c r="F13" i="2"/>
  <c r="F27" i="2"/>
  <c r="F19" i="2"/>
  <c r="F18" i="2"/>
  <c r="F5" i="3"/>
  <c r="G9" i="3"/>
  <c r="G7" i="3"/>
  <c r="G17" i="3"/>
  <c r="G5" i="3"/>
  <c r="F69" i="2"/>
  <c r="F42" i="2"/>
  <c r="F84" i="2"/>
  <c r="F44" i="2"/>
  <c r="F52" i="2"/>
  <c r="E37" i="2"/>
  <c r="E21" i="2"/>
  <c r="F78" i="2"/>
  <c r="E77" i="2"/>
  <c r="F71" i="2"/>
  <c r="F87" i="2"/>
  <c r="G28" i="2"/>
  <c r="F59" i="2"/>
  <c r="G11" i="2"/>
  <c r="F38" i="2"/>
  <c r="F47" i="2"/>
  <c r="G16" i="2"/>
  <c r="G15" i="2"/>
  <c r="G9" i="2"/>
  <c r="F9" i="3"/>
  <c r="F7" i="3"/>
  <c r="F5" i="4"/>
  <c r="C223" i="5"/>
  <c r="E30" i="5"/>
  <c r="D246" i="5"/>
  <c r="E246" i="5" s="1"/>
  <c r="E215" i="5"/>
  <c r="D211" i="5"/>
  <c r="D199" i="5"/>
  <c r="E199" i="5" s="1"/>
  <c r="D180" i="5"/>
  <c r="D167" i="5" s="1"/>
  <c r="D158" i="5"/>
  <c r="E158" i="5" s="1"/>
  <c r="D123" i="5"/>
  <c r="D117" i="5"/>
  <c r="E117" i="5" s="1"/>
  <c r="D100" i="5"/>
  <c r="E100" i="5" s="1"/>
  <c r="D95" i="5"/>
  <c r="E95" i="5" s="1"/>
  <c r="D77" i="5"/>
  <c r="D76" i="5" s="1"/>
  <c r="D44" i="5"/>
  <c r="E44" i="5" s="1"/>
  <c r="D56" i="5"/>
  <c r="E56" i="5" s="1"/>
  <c r="D7" i="5"/>
  <c r="C46" i="2"/>
  <c r="C37" i="2"/>
  <c r="C21" i="2"/>
  <c r="C5" i="2" s="1"/>
  <c r="F83" i="2" l="1"/>
  <c r="G83" i="2"/>
  <c r="F23" i="3"/>
  <c r="G23" i="3"/>
  <c r="D11" i="3"/>
  <c r="G16" i="3"/>
  <c r="B17" i="10"/>
  <c r="D14" i="9"/>
  <c r="C36" i="2"/>
  <c r="B9" i="10" s="1"/>
  <c r="G37" i="2"/>
  <c r="E36" i="2"/>
  <c r="D9" i="10" s="1"/>
  <c r="E5" i="2"/>
  <c r="E4" i="2" s="1"/>
  <c r="E7" i="5"/>
  <c r="D6" i="5"/>
  <c r="E6" i="5" s="1"/>
  <c r="E211" i="5"/>
  <c r="E180" i="5"/>
  <c r="E178" i="5"/>
  <c r="E35" i="5"/>
  <c r="E16" i="10"/>
  <c r="B14" i="9"/>
  <c r="F15" i="10"/>
  <c r="D17" i="10"/>
  <c r="E15" i="10"/>
  <c r="C16" i="10"/>
  <c r="F16" i="10" s="1"/>
  <c r="C13" i="9"/>
  <c r="C14" i="9" s="1"/>
  <c r="F4" i="3"/>
  <c r="E123" i="5"/>
  <c r="D122" i="5"/>
  <c r="E122" i="5" s="1"/>
  <c r="B8" i="9"/>
  <c r="B10" i="10"/>
  <c r="D234" i="5"/>
  <c r="E234" i="5" s="1"/>
  <c r="C4" i="9"/>
  <c r="C3" i="9" s="1"/>
  <c r="C6" i="10"/>
  <c r="E167" i="5"/>
  <c r="E138" i="5"/>
  <c r="E139" i="5"/>
  <c r="E225" i="5"/>
  <c r="E77" i="5"/>
  <c r="E85" i="5"/>
  <c r="E86" i="5"/>
  <c r="C4" i="2"/>
  <c r="B6" i="10" s="1"/>
  <c r="B5" i="10" s="1"/>
  <c r="F77" i="2"/>
  <c r="G77" i="2"/>
  <c r="G21" i="2"/>
  <c r="F21" i="2"/>
  <c r="E82" i="2"/>
  <c r="F6" i="2"/>
  <c r="F37" i="2"/>
  <c r="F46" i="2"/>
  <c r="G6" i="2"/>
  <c r="D210" i="5"/>
  <c r="D198" i="5"/>
  <c r="E198" i="5" s="1"/>
  <c r="D157" i="5"/>
  <c r="E157" i="5" s="1"/>
  <c r="D99" i="5"/>
  <c r="E99" i="5" s="1"/>
  <c r="D43" i="5"/>
  <c r="D55" i="5"/>
  <c r="E55" i="5" s="1"/>
  <c r="D34" i="5"/>
  <c r="D10" i="10" l="1"/>
  <c r="F82" i="2"/>
  <c r="G82" i="2"/>
  <c r="D4" i="3"/>
  <c r="G4" i="3" s="1"/>
  <c r="B8" i="10"/>
  <c r="B11" i="10" s="1"/>
  <c r="E34" i="5"/>
  <c r="D6" i="10"/>
  <c r="E6" i="10" s="1"/>
  <c r="G4" i="2"/>
  <c r="D75" i="5"/>
  <c r="E75" i="5" s="1"/>
  <c r="E43" i="5"/>
  <c r="E17" i="10"/>
  <c r="C17" i="10"/>
  <c r="F17" i="10" s="1"/>
  <c r="D233" i="5"/>
  <c r="E233" i="5" s="1"/>
  <c r="E10" i="10"/>
  <c r="F10" i="10"/>
  <c r="E9" i="10"/>
  <c r="D8" i="10"/>
  <c r="F9" i="10"/>
  <c r="C5" i="10"/>
  <c r="C11" i="10" s="1"/>
  <c r="E219" i="5"/>
  <c r="E210" i="5"/>
  <c r="D223" i="5"/>
  <c r="E223" i="5" s="1"/>
  <c r="E224" i="5"/>
  <c r="E76" i="5"/>
  <c r="F5" i="2"/>
  <c r="D8" i="9"/>
  <c r="C35" i="2"/>
  <c r="B7" i="9"/>
  <c r="B6" i="9" s="1"/>
  <c r="E35" i="2"/>
  <c r="D7" i="9"/>
  <c r="G36" i="2"/>
  <c r="C7" i="9"/>
  <c r="C6" i="9" s="1"/>
  <c r="C9" i="9" s="1"/>
  <c r="C15" i="9" s="1"/>
  <c r="D4" i="9"/>
  <c r="D3" i="9" s="1"/>
  <c r="B4" i="9"/>
  <c r="F4" i="2"/>
  <c r="G5" i="2"/>
  <c r="F36" i="2"/>
  <c r="D197" i="5"/>
  <c r="D5" i="5"/>
  <c r="E197" i="5" l="1"/>
  <c r="D196" i="5"/>
  <c r="D5" i="10"/>
  <c r="E5" i="10" s="1"/>
  <c r="F6" i="10"/>
  <c r="E196" i="5"/>
  <c r="E5" i="5"/>
  <c r="F35" i="2"/>
  <c r="E8" i="10"/>
  <c r="F8" i="10"/>
  <c r="D6" i="9"/>
  <c r="D9" i="9" s="1"/>
  <c r="D15" i="9" s="1"/>
  <c r="D19" i="9" s="1"/>
  <c r="D20" i="9" s="1"/>
  <c r="C19" i="9"/>
  <c r="C20" i="9" s="1"/>
  <c r="G35" i="2"/>
  <c r="B3" i="9"/>
  <c r="B9" i="9" s="1"/>
  <c r="B15" i="9" s="1"/>
  <c r="B19" i="9" s="1"/>
  <c r="B20" i="9" s="1"/>
  <c r="F5" i="10" l="1"/>
  <c r="D11" i="10"/>
  <c r="E11" i="10" s="1"/>
  <c r="E37" i="5"/>
  <c r="E36" i="5"/>
  <c r="D65" i="5"/>
  <c r="D40" i="5" s="1"/>
  <c r="D4" i="5" s="1"/>
  <c r="E66" i="5"/>
  <c r="E4" i="5" l="1"/>
  <c r="F11" i="10"/>
  <c r="E65" i="5"/>
  <c r="E40" i="5"/>
</calcChain>
</file>

<file path=xl/sharedStrings.xml><?xml version="1.0" encoding="utf-8"?>
<sst xmlns="http://schemas.openxmlformats.org/spreadsheetml/2006/main" count="519" uniqueCount="183">
  <si>
    <t>Brojčana oznaka</t>
  </si>
  <si>
    <t>Naziv računa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</si>
  <si>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</si>
  <si>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</si>
  <si>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</si>
  <si>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</si>
  <si>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</si>
  <si>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</si>
  <si>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</si>
  <si>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</si>
  <si>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</si>
  <si>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</si>
  <si>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</si>
  <si>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</si>
  <si>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</si>
  <si>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 xml:space="preserve"> Ostali nespomenuti prihodi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</si>
  <si>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</si>
  <si>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</si>
  <si>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</si>
  <si>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</si>
  <si>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</si>
  <si>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</si>
  <si>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</si>
  <si>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</si>
  <si>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</si>
  <si>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UKUPNI RASHODI</t>
  </si>
  <si>
    <t>Rashodi za zaposlene</t>
  </si>
  <si>
    <t>Plaće (Bruto)</t>
  </si>
  <si>
    <t>Plaće za zaposlene</t>
  </si>
  <si>
    <t>Plaće za prekovremeni rad</t>
  </si>
  <si>
    <t>Plaće za posebne uvjete rada</t>
  </si>
  <si>
    <t>Ostali rashodi za zaposlene</t>
  </si>
  <si>
    <t>Doprinosi na plaće</t>
  </si>
  <si>
    <t xml:space="preserve"> Doprinosi za obvezno zdravstveno osiguranje</t>
  </si>
  <si>
    <t>Materijalni rashodi</t>
  </si>
  <si>
    <t>Naknade troškova zaposlenih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</si>
  <si>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</si>
  <si>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</si>
  <si>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</si>
  <si>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</si>
  <si>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i energiju</t>
  </si>
  <si>
    <t>Uredski materijal i ostali mat. rashodi</t>
  </si>
  <si>
    <t>Materijal i sirovine</t>
  </si>
  <si>
    <t>Energija</t>
  </si>
  <si>
    <t>Materijal i dijelovi za tek. i inv. odr.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</si>
  <si>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</si>
  <si>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</si>
  <si>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</si>
  <si>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</si>
  <si>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</si>
  <si>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</si>
  <si>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</si>
  <si>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</si>
  <si>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</si>
  <si>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</si>
  <si>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</si>
  <si>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</si>
  <si>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</si>
  <si>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</si>
  <si>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</si>
  <si>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Članarine i norme</t>
  </si>
  <si>
    <t>Pristojbe i naknade</t>
  </si>
  <si>
    <t>Financijski rashodi</t>
  </si>
  <si>
    <t>Ostali financijski rashodi</t>
  </si>
  <si>
    <t>Zatezne kamate</t>
  </si>
  <si>
    <t>Naknade građanima i kućanstvima na temelju osiguranja i druge naknade</t>
  </si>
  <si>
    <t>Rashodi za nabavu proizvedene dugotrajne imovine</t>
  </si>
  <si>
    <t>Postojenja i opreme</t>
  </si>
  <si>
    <t>Uredska oprema i namještaj</t>
  </si>
  <si>
    <t>Uređaji, strojevi i oprema za ostale namjene</t>
  </si>
  <si>
    <t>Knjige, umjetnička djela i ostale izložbene vrijednosti</t>
  </si>
  <si>
    <t>Knjige</t>
  </si>
  <si>
    <t>RASHODI POSLOVANJA</t>
  </si>
  <si>
    <t>UKUPNI PRIHODI</t>
  </si>
  <si>
    <t>Naziv izvora financiranja</t>
  </si>
  <si>
    <t>Opći prihodi i primitci</t>
  </si>
  <si>
    <t>Vlastiti prihodi</t>
  </si>
  <si>
    <t>Prihodi za posebne namjene</t>
  </si>
  <si>
    <t>Pomoći</t>
  </si>
  <si>
    <t>Donacije</t>
  </si>
  <si>
    <t>Rashodi</t>
  </si>
  <si>
    <t>Naziv funkcijske klasifikacije</t>
  </si>
  <si>
    <t>09</t>
  </si>
  <si>
    <t>Obrazovanje</t>
  </si>
  <si>
    <t>091</t>
  </si>
  <si>
    <t>Predškolsko i osnovno obrazovanje</t>
  </si>
  <si>
    <t>096</t>
  </si>
  <si>
    <t>Dodatne usluge u obrazovanju</t>
  </si>
  <si>
    <t>Naziv programa, aktivnosti, projekta, izvora financiranja te računa ekonomske klasifikacije</t>
  </si>
  <si>
    <t>Program: 1012 Osnovnoškolsko obrazovanje</t>
  </si>
  <si>
    <t>Aktivnost: A1012 - 01 Materijalni rashodi škola - STANDARD</t>
  </si>
  <si>
    <t>Izvor financiranja: 11 Opći prihodi i primitci</t>
  </si>
  <si>
    <t>Aktivnost: A1012-02 Financijski rashodi škola - STANDARD</t>
  </si>
  <si>
    <t>Aktivnost: A1012 - 09 Vlastiti i namjenski prihodi škola - rashodi za zaposlene</t>
  </si>
  <si>
    <t>Izvor financiranja: 31 Vlastiti prihodi</t>
  </si>
  <si>
    <t>Izvor financiranja: 41 Prihodi za posebne namjene</t>
  </si>
  <si>
    <t>Izvor financiranja: 57 Pomoći</t>
  </si>
  <si>
    <t>Izvor financiranja: 6103 Donacije</t>
  </si>
  <si>
    <t>Aktivnost: A1012 - 10 Vlastiti i namjenski prihodi škola - materijalni rashodi</t>
  </si>
  <si>
    <t>Izvor financiranja: 9231 Vlastiti prihodi - višak</t>
  </si>
  <si>
    <t>Izvor financiranja: 5402 Pomoći EU</t>
  </si>
  <si>
    <t>Izvor financiranja: 9257 Pomoći - višak</t>
  </si>
  <si>
    <t>Aktivnost: A1012 - 11 Vlastiti i namjenski prihodi škola - financijski rashodi</t>
  </si>
  <si>
    <t>Aktivnost: A1012 - Vlastiti i namjenski prihodi škola - opremanje škola</t>
  </si>
  <si>
    <t>Program: 1013 Izvanstandardni programi u školama</t>
  </si>
  <si>
    <t>Aktivnost: A1013 - 06 Program produženog boravka</t>
  </si>
  <si>
    <t>Aktivnost: A1013 - 13 Prehrana učenika u osnovnim školama</t>
  </si>
  <si>
    <t>Aktivnost: A1013 - 15 Program učenja stranih jezika od prvog razreda</t>
  </si>
  <si>
    <t>RASHODI ZA NABAVU NEFINANCIJSKE IMOVINE</t>
  </si>
  <si>
    <t>Primici od zaduživanja</t>
  </si>
  <si>
    <t>Izdaci za otplatu glavnice primljenih kredita i zajmova</t>
  </si>
  <si>
    <t>UKUPNI PRIMICI</t>
  </si>
  <si>
    <t>8</t>
  </si>
  <si>
    <t>UKUPNI IZDACI</t>
  </si>
  <si>
    <t>Primici</t>
  </si>
  <si>
    <t>Izdaci</t>
  </si>
  <si>
    <t>81</t>
  </si>
  <si>
    <t>1</t>
  </si>
  <si>
    <t>11</t>
  </si>
  <si>
    <t>PRIMICI OD FINANCIJSKE IMOVINE I ZADUŽIVANJA</t>
  </si>
  <si>
    <t>IZDACI ZA FINANCIJSKU IMOVINU I OTPLATE ZAJMOVA</t>
  </si>
  <si>
    <t>Namjenski primici od zaduživanja</t>
  </si>
  <si>
    <t>SAŽETAK RAČUNA PRIHODA I RASHODA</t>
  </si>
  <si>
    <t>Izvršenje prethodne godine</t>
  </si>
  <si>
    <t>Izvršenje tekuće godine</t>
  </si>
  <si>
    <t>PRIHODI UKUPNO</t>
  </si>
  <si>
    <t>PRIHODI OD PRODAJE NEFINANCIJSKE IMOVINE</t>
  </si>
  <si>
    <t>RASHODI UKUPNO</t>
  </si>
  <si>
    <t>RASHODI ZA NEFINANCIJSKU IMOVINU</t>
  </si>
  <si>
    <t>RAZLIKA - VIŠAK/MANJAK</t>
  </si>
  <si>
    <t>SAŽETAK RAČUNA FINANCIRANJA</t>
  </si>
  <si>
    <t>NETO FINANCIRANJE</t>
  </si>
  <si>
    <t>VIŠAK/MANJAK + NETO FINANCIRANJE</t>
  </si>
  <si>
    <t>PRIJENOS VIŠKA/MANJKA IZ PRETHODNE(IH) GODINA</t>
  </si>
  <si>
    <t>PRIJENOS VIŠKA/MANJKA U SLJEDEĆE RAZDOBLJE</t>
  </si>
  <si>
    <t>VIŠAK / MANJAK + NETO FINANCIRANJE + PRIJENOS VIŠKA / MANJKA IZ PRETHODNE(IH) GODINE - PRIJENOS VIŠKA / MANJKA U SLJEDEĆE RAZDOBLJE</t>
  </si>
  <si>
    <t>VIŠEGODIŠNJI PLAN URAVNOTEŽENJA</t>
  </si>
  <si>
    <t>VIŠAK / MANJAK IZ PRETHODNE(IH) GODINE KOJI ĆE SE RASPOREDITI / POKRITI</t>
  </si>
  <si>
    <t>VIŠAK / MANJAK TEKUĆE GODINE</t>
  </si>
  <si>
    <t>PRENESENI VIŠAK ILI PRENESENI MANJAK</t>
  </si>
  <si>
    <t>Izvorni plan</t>
  </si>
  <si>
    <t>KLASA: 400-04/24-01/03</t>
  </si>
  <si>
    <t xml:space="preserve">URBROJ: 2198-1-6-24-01/01                                                                                                           </t>
  </si>
  <si>
    <t>Zadar, 19. ožujka 2024. godine</t>
  </si>
  <si>
    <t>POLUGODIŠNJI IZVJEŠTAJ O IZVRŠENJU FINANCIJSKOG PLANA ZA 2024. GODINU</t>
  </si>
  <si>
    <t>Aktivnost: A1013 - 23 Program pomoćnika u nastavi</t>
  </si>
  <si>
    <t>Izvršenje 2024. godine</t>
  </si>
  <si>
    <t>Brojčana oznaka i naziv</t>
  </si>
  <si>
    <t>RAZLIKA PRIMITAKA I IZDATAKA</t>
  </si>
  <si>
    <t>Ravnateljica Jagoda Galić, dipl. uč.</t>
  </si>
  <si>
    <t>PRENESENI VIŠAK/MANJAK IZ PRETHODNE GODINE</t>
  </si>
  <si>
    <t>Rashodi za materijal i energiju</t>
  </si>
  <si>
    <t>Doprinosi za obvezno zdravstveno osiguranje</t>
  </si>
  <si>
    <t>Izvor financiranja: 9241 Prihodi za posebne namjene - višak</t>
  </si>
  <si>
    <t>POLUGODIŠNJI IZVJEŠTAJ O IZVRŠENJU FINANCIJSKOG PLANA ZA 2025. GODINU - POSEBAN DIO</t>
  </si>
  <si>
    <t>Izvorni plan 2025. godine</t>
  </si>
  <si>
    <t>Izvršenje 2025. godine</t>
  </si>
  <si>
    <t>Aktivnost: A1012 - 05 Rashodi za zap. i mat. rashode škola - IZVANSTANDARD</t>
  </si>
  <si>
    <t>Zakupnine i najamnine</t>
  </si>
  <si>
    <t>Izvor financiranja: 925401 Pomoći EU - višak</t>
  </si>
  <si>
    <t>POLUGODIŠNJI IZVJEŠTAJ O IZVRŠENJU FINANCIJSKOG PLANA ZA 2025. GODINU PO EKONOMSKOJ KLASIFIKACIJI - PRIHODI POSLOVANJA</t>
  </si>
  <si>
    <t>Indeks (Izvršenje 2025. godine/ Izvršenje 2024. godine x 100)</t>
  </si>
  <si>
    <t>Indeks (Izvršenje 2025. godine/ Izvorni plan 2025. godine x 100)</t>
  </si>
  <si>
    <t>POLUGODIŠNJI IZVJEŠTAJ O IZVRŠENJU FINANCIJSKOG PLANA ZA 2025. GODINU PO EKONOMSKOJ KLASIFIKACIJI - RASHODI POSLOVANJA</t>
  </si>
  <si>
    <t>Kapitalne donacije</t>
  </si>
  <si>
    <t>POLUGODIŠNJI IZVJEŠTAJ O IZVRŠENJU FINANCIJSKOG PLANA ZA 2025. GODINU PO IZVORIMA FINANCIRANJA - PRIHODI POSLOVANJA</t>
  </si>
  <si>
    <t>POLUGODIŠNJI IZVJEŠTAJ O IZVRŠENJU FINANCIJSKOG PLANA ZA 2025. GODINU PO IZVORIMA FINANCIRANJA - RASHODI POSLOVANJA</t>
  </si>
  <si>
    <t>POLUGODIŠNJI IZVJEŠTAJ O IZVRŠENJU FINANCIJSKOG PLANA ZA 2025. GODINU PO IZVORIMA FINANCIRANJA</t>
  </si>
  <si>
    <t>POLUGODIŠNJI IZVJEŠTAJ O IZVRŠENJU FINANCIJSKOG PLANA ZA 2025. GODINU PO EKONOMSKOJ KLASIFIKACIJI - PRIMICI I IZDACI</t>
  </si>
  <si>
    <t>POLUGODIŠNJI IZVJEŠTAJ O IZVRŠENJU FINANCIJSKOG PLANA ZA 2025. GODINU PO IZVORIMA FINANCIRANJA - PRIMITCI I IZDACI</t>
  </si>
  <si>
    <t>POLUGODIŠNJI IZVJEŠTAJ O IZVRŠENJU FINANCIJSKOG PLANA ZA 2025. GODINU</t>
  </si>
  <si>
    <t>Pomoći od međunarodnih organizacija te institucija i tijela EU</t>
  </si>
  <si>
    <t xml:space="preserve">Tekuće pomoći od međunarodnih organizacija </t>
  </si>
  <si>
    <t>Izvor financiranja: 51 Tekuće pomoći</t>
  </si>
  <si>
    <t>Izvor financiranja: 54 Financiranje iz sredstava EU</t>
  </si>
  <si>
    <t>Ostali rashodi</t>
  </si>
  <si>
    <t>Prihodi</t>
  </si>
  <si>
    <t>Preneseni višak prihoda - vlastiti prihodi</t>
  </si>
  <si>
    <t>Preneseni višak prihoda - prihodi za posebne namjene</t>
  </si>
  <si>
    <t>Preneseni višak prihoda - pomoći</t>
  </si>
  <si>
    <t>Zadar, 22. srpnja 2025. godine</t>
  </si>
  <si>
    <t>URBROJ: 2198-1-6-25-01/01</t>
  </si>
  <si>
    <t>KLASA: 400-04/25-01/05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</si>
</sst>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3" tint="-0.24997711111789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4" fontId="5" fillId="0" borderId="0" xfId="0" applyNumberFormat="1" applyFont="1"/>
    <xf numFmtId="49" fontId="5" fillId="0" borderId="1" xfId="0" applyNumberFormat="1" applyFont="1" applyBorder="1" applyAlignment="1">
      <alignment horizontal="right" vertical="center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5" fillId="0" borderId="3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/>
    <xf numFmtId="0" fontId="2" fillId="0" borderId="3" xfId="0" applyFont="1" applyBorder="1"/>
    <xf numFmtId="4" fontId="9" fillId="0" borderId="0" xfId="0" applyNumberFormat="1" applyFont="1"/>
    <xf numFmtId="4" fontId="9" fillId="0" borderId="1" xfId="0" applyNumberFormat="1" applyFont="1" applyBorder="1" applyAlignment="1">
      <alignment horizontal="center" vertical="center"/>
    </xf>
    <xf numFmtId="0" fontId="11" fillId="0" borderId="0" xfId="0" applyFont="1"/>
    <xf numFmtId="4" fontId="2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T27"/>
  <sheetViews>
    <sheetView topLeftCell="A34" zoomScale="80" zoomScaleNormal="80" workbookViewId="0">
      <selection activeCell="A23" sqref="A23"/>
    </sheetView>
  </sheetViews>
  <sheetFormatPr defaultRowHeight="15.75" x14ac:dyDescent="0.25"/>
  <cols>
    <col min="1" max="1" width="68.140625" style="23" customWidth="1"/>
    <col min="2" max="2" width="23.140625" style="23" customWidth="1"/>
    <col min="3" max="3" width="20" style="23" customWidth="1"/>
    <col min="4" max="4" width="20.85546875" style="23" customWidth="1"/>
    <col min="5" max="5" width="24.5703125" style="23" customWidth="1"/>
    <col min="6" max="6" width="26.85546875" style="1" customWidth="1"/>
    <col min="7" max="234" width="9.140625" style="1"/>
    <col min="235" max="235" width="73" style="1" customWidth="1"/>
    <col min="236" max="239" width="26.5703125" style="1" customWidth="1"/>
    <col min="240" max="241" width="9.140625" style="1" customWidth="1"/>
    <col min="242" max="242" width="13.140625" style="1" bestFit="1" customWidth="1"/>
    <col min="243" max="490" width="9.140625" style="1"/>
    <col min="491" max="491" width="73" style="1" customWidth="1"/>
    <col min="492" max="495" width="26.5703125" style="1" customWidth="1"/>
    <col min="496" max="497" width="9.140625" style="1" customWidth="1"/>
    <col min="498" max="498" width="13.140625" style="1" bestFit="1" customWidth="1"/>
    <col min="499" max="746" width="9.140625" style="1"/>
    <col min="747" max="747" width="73" style="1" customWidth="1"/>
    <col min="748" max="751" width="26.5703125" style="1" customWidth="1"/>
    <col min="752" max="753" width="9.140625" style="1" customWidth="1"/>
    <col min="754" max="754" width="13.140625" style="1" bestFit="1" customWidth="1"/>
    <col min="755" max="1002" width="9.140625" style="1"/>
    <col min="1003" max="1003" width="73" style="1" customWidth="1"/>
    <col min="1004" max="1007" width="26.5703125" style="1" customWidth="1"/>
    <col min="1008" max="1009" width="9.140625" style="1" customWidth="1"/>
    <col min="1010" max="1010" width="13.140625" style="1" bestFit="1" customWidth="1"/>
    <col min="1011" max="1258" width="9.140625" style="1"/>
    <col min="1259" max="1259" width="73" style="1" customWidth="1"/>
    <col min="1260" max="1263" width="26.5703125" style="1" customWidth="1"/>
    <col min="1264" max="1265" width="9.140625" style="1" customWidth="1"/>
    <col min="1266" max="1266" width="13.140625" style="1" bestFit="1" customWidth="1"/>
    <col min="1267" max="1514" width="9.140625" style="1"/>
    <col min="1515" max="1515" width="73" style="1" customWidth="1"/>
    <col min="1516" max="1519" width="26.5703125" style="1" customWidth="1"/>
    <col min="1520" max="1521" width="9.140625" style="1" customWidth="1"/>
    <col min="1522" max="1522" width="13.140625" style="1" bestFit="1" customWidth="1"/>
    <col min="1523" max="1770" width="9.140625" style="1"/>
    <col min="1771" max="1771" width="73" style="1" customWidth="1"/>
    <col min="1772" max="1775" width="26.5703125" style="1" customWidth="1"/>
    <col min="1776" max="1777" width="9.140625" style="1" customWidth="1"/>
    <col min="1778" max="1778" width="13.140625" style="1" bestFit="1" customWidth="1"/>
    <col min="1779" max="2026" width="9.140625" style="1"/>
    <col min="2027" max="2027" width="73" style="1" customWidth="1"/>
    <col min="2028" max="2031" width="26.5703125" style="1" customWidth="1"/>
    <col min="2032" max="2033" width="9.140625" style="1" customWidth="1"/>
    <col min="2034" max="2034" width="13.140625" style="1" bestFit="1" customWidth="1"/>
    <col min="2035" max="2282" width="9.140625" style="1"/>
    <col min="2283" max="2283" width="73" style="1" customWidth="1"/>
    <col min="2284" max="2287" width="26.5703125" style="1" customWidth="1"/>
    <col min="2288" max="2289" width="9.140625" style="1" customWidth="1"/>
    <col min="2290" max="2290" width="13.140625" style="1" bestFit="1" customWidth="1"/>
    <col min="2291" max="2538" width="9.140625" style="1"/>
    <col min="2539" max="2539" width="73" style="1" customWidth="1"/>
    <col min="2540" max="2543" width="26.5703125" style="1" customWidth="1"/>
    <col min="2544" max="2545" width="9.140625" style="1" customWidth="1"/>
    <col min="2546" max="2546" width="13.140625" style="1" bestFit="1" customWidth="1"/>
    <col min="2547" max="2794" width="9.140625" style="1"/>
    <col min="2795" max="2795" width="73" style="1" customWidth="1"/>
    <col min="2796" max="2799" width="26.5703125" style="1" customWidth="1"/>
    <col min="2800" max="2801" width="9.140625" style="1" customWidth="1"/>
    <col min="2802" max="2802" width="13.140625" style="1" bestFit="1" customWidth="1"/>
    <col min="2803" max="3050" width="9.140625" style="1"/>
    <col min="3051" max="3051" width="73" style="1" customWidth="1"/>
    <col min="3052" max="3055" width="26.5703125" style="1" customWidth="1"/>
    <col min="3056" max="3057" width="9.140625" style="1" customWidth="1"/>
    <col min="3058" max="3058" width="13.140625" style="1" bestFit="1" customWidth="1"/>
    <col min="3059" max="3306" width="9.140625" style="1"/>
    <col min="3307" max="3307" width="73" style="1" customWidth="1"/>
    <col min="3308" max="3311" width="26.5703125" style="1" customWidth="1"/>
    <col min="3312" max="3313" width="9.140625" style="1" customWidth="1"/>
    <col min="3314" max="3314" width="13.140625" style="1" bestFit="1" customWidth="1"/>
    <col min="3315" max="3562" width="9.140625" style="1"/>
    <col min="3563" max="3563" width="73" style="1" customWidth="1"/>
    <col min="3564" max="3567" width="26.5703125" style="1" customWidth="1"/>
    <col min="3568" max="3569" width="9.140625" style="1" customWidth="1"/>
    <col min="3570" max="3570" width="13.140625" style="1" bestFit="1" customWidth="1"/>
    <col min="3571" max="3818" width="9.140625" style="1"/>
    <col min="3819" max="3819" width="73" style="1" customWidth="1"/>
    <col min="3820" max="3823" width="26.5703125" style="1" customWidth="1"/>
    <col min="3824" max="3825" width="9.140625" style="1" customWidth="1"/>
    <col min="3826" max="3826" width="13.140625" style="1" bestFit="1" customWidth="1"/>
    <col min="3827" max="4074" width="9.140625" style="1"/>
    <col min="4075" max="4075" width="73" style="1" customWidth="1"/>
    <col min="4076" max="4079" width="26.5703125" style="1" customWidth="1"/>
    <col min="4080" max="4081" width="9.140625" style="1" customWidth="1"/>
    <col min="4082" max="4082" width="13.140625" style="1" bestFit="1" customWidth="1"/>
    <col min="4083" max="4330" width="9.140625" style="1"/>
    <col min="4331" max="4331" width="73" style="1" customWidth="1"/>
    <col min="4332" max="4335" width="26.5703125" style="1" customWidth="1"/>
    <col min="4336" max="4337" width="9.140625" style="1" customWidth="1"/>
    <col min="4338" max="4338" width="13.140625" style="1" bestFit="1" customWidth="1"/>
    <col min="4339" max="4586" width="9.140625" style="1"/>
    <col min="4587" max="4587" width="73" style="1" customWidth="1"/>
    <col min="4588" max="4591" width="26.5703125" style="1" customWidth="1"/>
    <col min="4592" max="4593" width="9.140625" style="1" customWidth="1"/>
    <col min="4594" max="4594" width="13.140625" style="1" bestFit="1" customWidth="1"/>
    <col min="4595" max="4842" width="9.140625" style="1"/>
    <col min="4843" max="4843" width="73" style="1" customWidth="1"/>
    <col min="4844" max="4847" width="26.5703125" style="1" customWidth="1"/>
    <col min="4848" max="4849" width="9.140625" style="1" customWidth="1"/>
    <col min="4850" max="4850" width="13.140625" style="1" bestFit="1" customWidth="1"/>
    <col min="4851" max="5098" width="9.140625" style="1"/>
    <col min="5099" max="5099" width="73" style="1" customWidth="1"/>
    <col min="5100" max="5103" width="26.5703125" style="1" customWidth="1"/>
    <col min="5104" max="5105" width="9.140625" style="1" customWidth="1"/>
    <col min="5106" max="5106" width="13.140625" style="1" bestFit="1" customWidth="1"/>
    <col min="5107" max="5354" width="9.140625" style="1"/>
    <col min="5355" max="5355" width="73" style="1" customWidth="1"/>
    <col min="5356" max="5359" width="26.5703125" style="1" customWidth="1"/>
    <col min="5360" max="5361" width="9.140625" style="1" customWidth="1"/>
    <col min="5362" max="5362" width="13.140625" style="1" bestFit="1" customWidth="1"/>
    <col min="5363" max="5610" width="9.140625" style="1"/>
    <col min="5611" max="5611" width="73" style="1" customWidth="1"/>
    <col min="5612" max="5615" width="26.5703125" style="1" customWidth="1"/>
    <col min="5616" max="5617" width="9.140625" style="1" customWidth="1"/>
    <col min="5618" max="5618" width="13.140625" style="1" bestFit="1" customWidth="1"/>
    <col min="5619" max="5866" width="9.140625" style="1"/>
    <col min="5867" max="5867" width="73" style="1" customWidth="1"/>
    <col min="5868" max="5871" width="26.5703125" style="1" customWidth="1"/>
    <col min="5872" max="5873" width="9.140625" style="1" customWidth="1"/>
    <col min="5874" max="5874" width="13.140625" style="1" bestFit="1" customWidth="1"/>
    <col min="5875" max="6122" width="9.140625" style="1"/>
    <col min="6123" max="6123" width="73" style="1" customWidth="1"/>
    <col min="6124" max="6127" width="26.5703125" style="1" customWidth="1"/>
    <col min="6128" max="6129" width="9.140625" style="1" customWidth="1"/>
    <col min="6130" max="6130" width="13.140625" style="1" bestFit="1" customWidth="1"/>
    <col min="6131" max="6378" width="9.140625" style="1"/>
    <col min="6379" max="6379" width="73" style="1" customWidth="1"/>
    <col min="6380" max="6383" width="26.5703125" style="1" customWidth="1"/>
    <col min="6384" max="6385" width="9.140625" style="1" customWidth="1"/>
    <col min="6386" max="6386" width="13.140625" style="1" bestFit="1" customWidth="1"/>
    <col min="6387" max="6634" width="9.140625" style="1"/>
    <col min="6635" max="6635" width="73" style="1" customWidth="1"/>
    <col min="6636" max="6639" width="26.5703125" style="1" customWidth="1"/>
    <col min="6640" max="6641" width="9.140625" style="1" customWidth="1"/>
    <col min="6642" max="6642" width="13.140625" style="1" bestFit="1" customWidth="1"/>
    <col min="6643" max="6890" width="9.140625" style="1"/>
    <col min="6891" max="6891" width="73" style="1" customWidth="1"/>
    <col min="6892" max="6895" width="26.5703125" style="1" customWidth="1"/>
    <col min="6896" max="6897" width="9.140625" style="1" customWidth="1"/>
    <col min="6898" max="6898" width="13.140625" style="1" bestFit="1" customWidth="1"/>
    <col min="6899" max="7146" width="9.140625" style="1"/>
    <col min="7147" max="7147" width="73" style="1" customWidth="1"/>
    <col min="7148" max="7151" width="26.5703125" style="1" customWidth="1"/>
    <col min="7152" max="7153" width="9.140625" style="1" customWidth="1"/>
    <col min="7154" max="7154" width="13.140625" style="1" bestFit="1" customWidth="1"/>
    <col min="7155" max="7402" width="9.140625" style="1"/>
    <col min="7403" max="7403" width="73" style="1" customWidth="1"/>
    <col min="7404" max="7407" width="26.5703125" style="1" customWidth="1"/>
    <col min="7408" max="7409" width="9.140625" style="1" customWidth="1"/>
    <col min="7410" max="7410" width="13.140625" style="1" bestFit="1" customWidth="1"/>
    <col min="7411" max="7658" width="9.140625" style="1"/>
    <col min="7659" max="7659" width="73" style="1" customWidth="1"/>
    <col min="7660" max="7663" width="26.5703125" style="1" customWidth="1"/>
    <col min="7664" max="7665" width="9.140625" style="1" customWidth="1"/>
    <col min="7666" max="7666" width="13.140625" style="1" bestFit="1" customWidth="1"/>
    <col min="7667" max="7914" width="9.140625" style="1"/>
    <col min="7915" max="7915" width="73" style="1" customWidth="1"/>
    <col min="7916" max="7919" width="26.5703125" style="1" customWidth="1"/>
    <col min="7920" max="7921" width="9.140625" style="1" customWidth="1"/>
    <col min="7922" max="7922" width="13.140625" style="1" bestFit="1" customWidth="1"/>
    <col min="7923" max="8170" width="9.140625" style="1"/>
    <col min="8171" max="8171" width="73" style="1" customWidth="1"/>
    <col min="8172" max="8175" width="26.5703125" style="1" customWidth="1"/>
    <col min="8176" max="8177" width="9.140625" style="1" customWidth="1"/>
    <col min="8178" max="8178" width="13.140625" style="1" bestFit="1" customWidth="1"/>
    <col min="8179" max="8426" width="9.140625" style="1"/>
    <col min="8427" max="8427" width="73" style="1" customWidth="1"/>
    <col min="8428" max="8431" width="26.5703125" style="1" customWidth="1"/>
    <col min="8432" max="8433" width="9.140625" style="1" customWidth="1"/>
    <col min="8434" max="8434" width="13.140625" style="1" bestFit="1" customWidth="1"/>
    <col min="8435" max="8682" width="9.140625" style="1"/>
    <col min="8683" max="8683" width="73" style="1" customWidth="1"/>
    <col min="8684" max="8687" width="26.5703125" style="1" customWidth="1"/>
    <col min="8688" max="8689" width="9.140625" style="1" customWidth="1"/>
    <col min="8690" max="8690" width="13.140625" style="1" bestFit="1" customWidth="1"/>
    <col min="8691" max="8938" width="9.140625" style="1"/>
    <col min="8939" max="8939" width="73" style="1" customWidth="1"/>
    <col min="8940" max="8943" width="26.5703125" style="1" customWidth="1"/>
    <col min="8944" max="8945" width="9.140625" style="1" customWidth="1"/>
    <col min="8946" max="8946" width="13.140625" style="1" bestFit="1" customWidth="1"/>
    <col min="8947" max="9194" width="9.140625" style="1"/>
    <col min="9195" max="9195" width="73" style="1" customWidth="1"/>
    <col min="9196" max="9199" width="26.5703125" style="1" customWidth="1"/>
    <col min="9200" max="9201" width="9.140625" style="1" customWidth="1"/>
    <col min="9202" max="9202" width="13.140625" style="1" bestFit="1" customWidth="1"/>
    <col min="9203" max="9450" width="9.140625" style="1"/>
    <col min="9451" max="9451" width="73" style="1" customWidth="1"/>
    <col min="9452" max="9455" width="26.5703125" style="1" customWidth="1"/>
    <col min="9456" max="9457" width="9.140625" style="1" customWidth="1"/>
    <col min="9458" max="9458" width="13.140625" style="1" bestFit="1" customWidth="1"/>
    <col min="9459" max="9706" width="9.140625" style="1"/>
    <col min="9707" max="9707" width="73" style="1" customWidth="1"/>
    <col min="9708" max="9711" width="26.5703125" style="1" customWidth="1"/>
    <col min="9712" max="9713" width="9.140625" style="1" customWidth="1"/>
    <col min="9714" max="9714" width="13.140625" style="1" bestFit="1" customWidth="1"/>
    <col min="9715" max="9962" width="9.140625" style="1"/>
    <col min="9963" max="9963" width="73" style="1" customWidth="1"/>
    <col min="9964" max="9967" width="26.5703125" style="1" customWidth="1"/>
    <col min="9968" max="9969" width="9.140625" style="1" customWidth="1"/>
    <col min="9970" max="9970" width="13.140625" style="1" bestFit="1" customWidth="1"/>
    <col min="9971" max="10218" width="9.140625" style="1"/>
    <col min="10219" max="10219" width="73" style="1" customWidth="1"/>
    <col min="10220" max="10223" width="26.5703125" style="1" customWidth="1"/>
    <col min="10224" max="10225" width="9.140625" style="1" customWidth="1"/>
    <col min="10226" max="10226" width="13.140625" style="1" bestFit="1" customWidth="1"/>
    <col min="10227" max="10474" width="9.140625" style="1"/>
    <col min="10475" max="10475" width="73" style="1" customWidth="1"/>
    <col min="10476" max="10479" width="26.5703125" style="1" customWidth="1"/>
    <col min="10480" max="10481" width="9.140625" style="1" customWidth="1"/>
    <col min="10482" max="10482" width="13.140625" style="1" bestFit="1" customWidth="1"/>
    <col min="10483" max="10730" width="9.140625" style="1"/>
    <col min="10731" max="10731" width="73" style="1" customWidth="1"/>
    <col min="10732" max="10735" width="26.5703125" style="1" customWidth="1"/>
    <col min="10736" max="10737" width="9.140625" style="1" customWidth="1"/>
    <col min="10738" max="10738" width="13.140625" style="1" bestFit="1" customWidth="1"/>
    <col min="10739" max="10986" width="9.140625" style="1"/>
    <col min="10987" max="10987" width="73" style="1" customWidth="1"/>
    <col min="10988" max="10991" width="26.5703125" style="1" customWidth="1"/>
    <col min="10992" max="10993" width="9.140625" style="1" customWidth="1"/>
    <col min="10994" max="10994" width="13.140625" style="1" bestFit="1" customWidth="1"/>
    <col min="10995" max="11242" width="9.140625" style="1"/>
    <col min="11243" max="11243" width="73" style="1" customWidth="1"/>
    <col min="11244" max="11247" width="26.5703125" style="1" customWidth="1"/>
    <col min="11248" max="11249" width="9.140625" style="1" customWidth="1"/>
    <col min="11250" max="11250" width="13.140625" style="1" bestFit="1" customWidth="1"/>
    <col min="11251" max="11498" width="9.140625" style="1"/>
    <col min="11499" max="11499" width="73" style="1" customWidth="1"/>
    <col min="11500" max="11503" width="26.5703125" style="1" customWidth="1"/>
    <col min="11504" max="11505" width="9.140625" style="1" customWidth="1"/>
    <col min="11506" max="11506" width="13.140625" style="1" bestFit="1" customWidth="1"/>
    <col min="11507" max="11754" width="9.140625" style="1"/>
    <col min="11755" max="11755" width="73" style="1" customWidth="1"/>
    <col min="11756" max="11759" width="26.5703125" style="1" customWidth="1"/>
    <col min="11760" max="11761" width="9.140625" style="1" customWidth="1"/>
    <col min="11762" max="11762" width="13.140625" style="1" bestFit="1" customWidth="1"/>
    <col min="11763" max="12010" width="9.140625" style="1"/>
    <col min="12011" max="12011" width="73" style="1" customWidth="1"/>
    <col min="12012" max="12015" width="26.5703125" style="1" customWidth="1"/>
    <col min="12016" max="12017" width="9.140625" style="1" customWidth="1"/>
    <col min="12018" max="12018" width="13.140625" style="1" bestFit="1" customWidth="1"/>
    <col min="12019" max="12266" width="9.140625" style="1"/>
    <col min="12267" max="12267" width="73" style="1" customWidth="1"/>
    <col min="12268" max="12271" width="26.5703125" style="1" customWidth="1"/>
    <col min="12272" max="12273" width="9.140625" style="1" customWidth="1"/>
    <col min="12274" max="12274" width="13.140625" style="1" bestFit="1" customWidth="1"/>
    <col min="12275" max="12522" width="9.140625" style="1"/>
    <col min="12523" max="12523" width="73" style="1" customWidth="1"/>
    <col min="12524" max="12527" width="26.5703125" style="1" customWidth="1"/>
    <col min="12528" max="12529" width="9.140625" style="1" customWidth="1"/>
    <col min="12530" max="12530" width="13.140625" style="1" bestFit="1" customWidth="1"/>
    <col min="12531" max="12778" width="9.140625" style="1"/>
    <col min="12779" max="12779" width="73" style="1" customWidth="1"/>
    <col min="12780" max="12783" width="26.5703125" style="1" customWidth="1"/>
    <col min="12784" max="12785" width="9.140625" style="1" customWidth="1"/>
    <col min="12786" max="12786" width="13.140625" style="1" bestFit="1" customWidth="1"/>
    <col min="12787" max="13034" width="9.140625" style="1"/>
    <col min="13035" max="13035" width="73" style="1" customWidth="1"/>
    <col min="13036" max="13039" width="26.5703125" style="1" customWidth="1"/>
    <col min="13040" max="13041" width="9.140625" style="1" customWidth="1"/>
    <col min="13042" max="13042" width="13.140625" style="1" bestFit="1" customWidth="1"/>
    <col min="13043" max="13290" width="9.140625" style="1"/>
    <col min="13291" max="13291" width="73" style="1" customWidth="1"/>
    <col min="13292" max="13295" width="26.5703125" style="1" customWidth="1"/>
    <col min="13296" max="13297" width="9.140625" style="1" customWidth="1"/>
    <col min="13298" max="13298" width="13.140625" style="1" bestFit="1" customWidth="1"/>
    <col min="13299" max="13546" width="9.140625" style="1"/>
    <col min="13547" max="13547" width="73" style="1" customWidth="1"/>
    <col min="13548" max="13551" width="26.5703125" style="1" customWidth="1"/>
    <col min="13552" max="13553" width="9.140625" style="1" customWidth="1"/>
    <col min="13554" max="13554" width="13.140625" style="1" bestFit="1" customWidth="1"/>
    <col min="13555" max="13802" width="9.140625" style="1"/>
    <col min="13803" max="13803" width="73" style="1" customWidth="1"/>
    <col min="13804" max="13807" width="26.5703125" style="1" customWidth="1"/>
    <col min="13808" max="13809" width="9.140625" style="1" customWidth="1"/>
    <col min="13810" max="13810" width="13.140625" style="1" bestFit="1" customWidth="1"/>
    <col min="13811" max="14058" width="9.140625" style="1"/>
    <col min="14059" max="14059" width="73" style="1" customWidth="1"/>
    <col min="14060" max="14063" width="26.5703125" style="1" customWidth="1"/>
    <col min="14064" max="14065" width="9.140625" style="1" customWidth="1"/>
    <col min="14066" max="14066" width="13.140625" style="1" bestFit="1" customWidth="1"/>
    <col min="14067" max="14314" width="9.140625" style="1"/>
    <col min="14315" max="14315" width="73" style="1" customWidth="1"/>
    <col min="14316" max="14319" width="26.5703125" style="1" customWidth="1"/>
    <col min="14320" max="14321" width="9.140625" style="1" customWidth="1"/>
    <col min="14322" max="14322" width="13.140625" style="1" bestFit="1" customWidth="1"/>
    <col min="14323" max="14570" width="9.140625" style="1"/>
    <col min="14571" max="14571" width="73" style="1" customWidth="1"/>
    <col min="14572" max="14575" width="26.5703125" style="1" customWidth="1"/>
    <col min="14576" max="14577" width="9.140625" style="1" customWidth="1"/>
    <col min="14578" max="14578" width="13.140625" style="1" bestFit="1" customWidth="1"/>
    <col min="14579" max="14826" width="9.140625" style="1"/>
    <col min="14827" max="14827" width="73" style="1" customWidth="1"/>
    <col min="14828" max="14831" width="26.5703125" style="1" customWidth="1"/>
    <col min="14832" max="14833" width="9.140625" style="1" customWidth="1"/>
    <col min="14834" max="14834" width="13.140625" style="1" bestFit="1" customWidth="1"/>
    <col min="14835" max="15082" width="9.140625" style="1"/>
    <col min="15083" max="15083" width="73" style="1" customWidth="1"/>
    <col min="15084" max="15087" width="26.5703125" style="1" customWidth="1"/>
    <col min="15088" max="15089" width="9.140625" style="1" customWidth="1"/>
    <col min="15090" max="15090" width="13.140625" style="1" bestFit="1" customWidth="1"/>
    <col min="15091" max="15338" width="9.140625" style="1"/>
    <col min="15339" max="15339" width="73" style="1" customWidth="1"/>
    <col min="15340" max="15343" width="26.5703125" style="1" customWidth="1"/>
    <col min="15344" max="15345" width="9.140625" style="1" customWidth="1"/>
    <col min="15346" max="15346" width="13.140625" style="1" bestFit="1" customWidth="1"/>
    <col min="15347" max="15594" width="9.140625" style="1"/>
    <col min="15595" max="15595" width="73" style="1" customWidth="1"/>
    <col min="15596" max="15599" width="26.5703125" style="1" customWidth="1"/>
    <col min="15600" max="15601" width="9.140625" style="1" customWidth="1"/>
    <col min="15602" max="15602" width="13.140625" style="1" bestFit="1" customWidth="1"/>
    <col min="15603" max="15850" width="9.140625" style="1"/>
    <col min="15851" max="15851" width="73" style="1" customWidth="1"/>
    <col min="15852" max="15855" width="26.5703125" style="1" customWidth="1"/>
    <col min="15856" max="15857" width="9.140625" style="1" customWidth="1"/>
    <col min="15858" max="15858" width="13.140625" style="1" bestFit="1" customWidth="1"/>
    <col min="15859" max="16106" width="9.140625" style="1"/>
    <col min="16107" max="16107" width="73" style="1" customWidth="1"/>
    <col min="16108" max="16111" width="26.5703125" style="1" customWidth="1"/>
    <col min="16112" max="16113" width="9.140625" style="1" customWidth="1"/>
    <col min="16114" max="16114" width="13.140625" style="1" bestFit="1" customWidth="1"/>
    <col min="16115" max="16384" width="9.140625" style="1"/>
  </cols>
  <sheetData>
    <row r="1" spans="1:16114" ht="30" customHeight="1" x14ac:dyDescent="0.25">
      <c r="A1" s="52" t="s">
        <v>170</v>
      </c>
      <c r="B1" s="53"/>
      <c r="C1" s="53"/>
      <c r="D1" s="53"/>
      <c r="E1" s="53"/>
      <c r="F1" s="54"/>
    </row>
    <row r="2" spans="1:16114" s="23" customFormat="1" ht="9" customHeight="1" x14ac:dyDescent="0.25">
      <c r="A2" s="24"/>
      <c r="B2" s="24"/>
      <c r="C2" s="24"/>
      <c r="D2" s="24"/>
      <c r="E2" s="44"/>
      <c r="F2" s="4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</row>
    <row r="3" spans="1:16114" s="23" customFormat="1" ht="30" customHeight="1" x14ac:dyDescent="0.25">
      <c r="A3" s="52" t="s">
        <v>122</v>
      </c>
      <c r="B3" s="53"/>
      <c r="C3" s="53"/>
      <c r="D3" s="53"/>
      <c r="E3" s="53"/>
      <c r="F3" s="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</row>
    <row r="4" spans="1:16114" s="23" customFormat="1" ht="60" customHeight="1" x14ac:dyDescent="0.25">
      <c r="A4" s="43" t="s">
        <v>147</v>
      </c>
      <c r="B4" s="2" t="s">
        <v>146</v>
      </c>
      <c r="C4" s="2" t="s">
        <v>155</v>
      </c>
      <c r="D4" s="2" t="s">
        <v>156</v>
      </c>
      <c r="E4" s="2" t="s">
        <v>161</v>
      </c>
      <c r="F4" s="2" t="s">
        <v>162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</row>
    <row r="5" spans="1:16114" s="23" customFormat="1" ht="24.95" customHeight="1" x14ac:dyDescent="0.25">
      <c r="A5" s="7" t="s">
        <v>125</v>
      </c>
      <c r="B5" s="8">
        <f>B6</f>
        <v>1627729.3200000003</v>
      </c>
      <c r="C5" s="8">
        <f t="shared" ref="C5:D5" si="0">C6</f>
        <v>3382576.9200000004</v>
      </c>
      <c r="D5" s="32">
        <f t="shared" si="0"/>
        <v>1805586.24</v>
      </c>
      <c r="E5" s="35">
        <f>(D5/B5)*100</f>
        <v>110.92668896570589</v>
      </c>
      <c r="F5" s="35">
        <f>(D5/C5)*100</f>
        <v>53.379014955260786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</row>
    <row r="6" spans="1:16114" s="23" customFormat="1" ht="24.95" customHeight="1" x14ac:dyDescent="0.25">
      <c r="A6" s="7" t="s">
        <v>2</v>
      </c>
      <c r="B6" s="8">
        <f>'RAČUN PRIHODA I RASHODA - EK'!C4</f>
        <v>1627729.3200000003</v>
      </c>
      <c r="C6" s="8">
        <f>'RAČUN PRIHODA I RASHODA - EK'!D4</f>
        <v>3382576.9200000004</v>
      </c>
      <c r="D6" s="32">
        <f>'RAČUN PRIHODA I RASHODA - EK'!E4</f>
        <v>1805586.24</v>
      </c>
      <c r="E6" s="35">
        <f t="shared" ref="E6:E10" si="1">(D6/B6)*100</f>
        <v>110.92668896570589</v>
      </c>
      <c r="F6" s="35">
        <f t="shared" ref="F6:F11" si="2">(D6/C6)*100</f>
        <v>53.379014955260786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</row>
    <row r="7" spans="1:16114" s="23" customFormat="1" ht="24.95" customHeight="1" x14ac:dyDescent="0.25">
      <c r="A7" s="7" t="s">
        <v>126</v>
      </c>
      <c r="B7" s="8">
        <v>0</v>
      </c>
      <c r="C7" s="8">
        <v>0</v>
      </c>
      <c r="D7" s="32">
        <v>0</v>
      </c>
      <c r="E7" s="35" t="e">
        <f t="shared" si="1"/>
        <v>#DIV/0!</v>
      </c>
      <c r="F7" s="35" t="e">
        <f t="shared" si="2"/>
        <v>#DIV/0!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</row>
    <row r="8" spans="1:16114" s="23" customFormat="1" ht="24.95" customHeight="1" x14ac:dyDescent="0.25">
      <c r="A8" s="7" t="s">
        <v>127</v>
      </c>
      <c r="B8" s="8">
        <f>SUM(B9:B10)</f>
        <v>1619701.66</v>
      </c>
      <c r="C8" s="8">
        <f t="shared" ref="C8:D8" si="3">SUM(C9:C10)</f>
        <v>3380562.8200000003</v>
      </c>
      <c r="D8" s="32">
        <f t="shared" si="3"/>
        <v>2015173.06</v>
      </c>
      <c r="E8" s="35">
        <f t="shared" si="1"/>
        <v>124.41631133476767</v>
      </c>
      <c r="F8" s="35">
        <f t="shared" si="2"/>
        <v>59.610578690562534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</row>
    <row r="9" spans="1:16114" s="23" customFormat="1" ht="24.95" customHeight="1" x14ac:dyDescent="0.25">
      <c r="A9" s="7" t="s">
        <v>72</v>
      </c>
      <c r="B9" s="8">
        <f>'RAČUN PRIHODA I RASHODA - EK'!C36</f>
        <v>1616499.21</v>
      </c>
      <c r="C9" s="8">
        <f>'RAČUN PRIHODA I RASHODA - EK'!D36</f>
        <v>3246316.33</v>
      </c>
      <c r="D9" s="32">
        <f>'RAČUN PRIHODA I RASHODA - EK'!E36</f>
        <v>1980579.08</v>
      </c>
      <c r="E9" s="35">
        <f t="shared" si="1"/>
        <v>122.52273726753013</v>
      </c>
      <c r="F9" s="35">
        <f t="shared" si="2"/>
        <v>61.010045807827971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</row>
    <row r="10" spans="1:16114" s="23" customFormat="1" ht="24.95" customHeight="1" x14ac:dyDescent="0.25">
      <c r="A10" s="7" t="s">
        <v>128</v>
      </c>
      <c r="B10" s="8">
        <f>'RAČUN PRIHODA I RASHODA - EK'!C82</f>
        <v>3202.45</v>
      </c>
      <c r="C10" s="8">
        <f>'RAČUN PRIHODA I RASHODA - EK'!D82</f>
        <v>134246.49</v>
      </c>
      <c r="D10" s="32">
        <f>'RAČUN PRIHODA I RASHODA - EK'!E82</f>
        <v>34593.980000000003</v>
      </c>
      <c r="E10" s="35">
        <f t="shared" si="1"/>
        <v>1080.2348202157723</v>
      </c>
      <c r="F10" s="35">
        <f t="shared" si="2"/>
        <v>25.769001483763194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</row>
    <row r="11" spans="1:16114" s="23" customFormat="1" ht="24.95" customHeight="1" x14ac:dyDescent="0.25">
      <c r="A11" s="7" t="s">
        <v>129</v>
      </c>
      <c r="B11" s="8">
        <f>B5-B8</f>
        <v>8027.6600000003818</v>
      </c>
      <c r="C11" s="8">
        <f>C5-C8</f>
        <v>2014.1000000000931</v>
      </c>
      <c r="D11" s="32">
        <f>D5-D8</f>
        <v>-209586.82000000007</v>
      </c>
      <c r="E11" s="47">
        <f>(D11/B11)*100</f>
        <v>-2610.8083800259365</v>
      </c>
      <c r="F11" s="47">
        <f t="shared" si="2"/>
        <v>-10405.978849113271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</row>
    <row r="12" spans="1:16114" s="23" customFormat="1" ht="9" customHeight="1" x14ac:dyDescent="0.25">
      <c r="A12" s="24"/>
      <c r="B12" s="24"/>
      <c r="C12" s="24"/>
      <c r="D12" s="24"/>
      <c r="E12" s="33"/>
      <c r="F12" s="3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</row>
    <row r="13" spans="1:16114" s="23" customFormat="1" ht="30" customHeight="1" x14ac:dyDescent="0.25">
      <c r="A13" s="55" t="s">
        <v>130</v>
      </c>
      <c r="B13" s="56"/>
      <c r="C13" s="56"/>
      <c r="D13" s="56"/>
      <c r="E13" s="56"/>
      <c r="F13" s="5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</row>
    <row r="14" spans="1:16114" s="23" customFormat="1" ht="60" customHeight="1" x14ac:dyDescent="0.25">
      <c r="A14" s="43" t="s">
        <v>147</v>
      </c>
      <c r="B14" s="2" t="s">
        <v>146</v>
      </c>
      <c r="C14" s="2" t="s">
        <v>155</v>
      </c>
      <c r="D14" s="2" t="s">
        <v>156</v>
      </c>
      <c r="E14" s="2" t="s">
        <v>161</v>
      </c>
      <c r="F14" s="2" t="s">
        <v>162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</row>
    <row r="15" spans="1:16114" s="23" customFormat="1" ht="24.95" customHeight="1" x14ac:dyDescent="0.25">
      <c r="A15" s="7" t="s">
        <v>119</v>
      </c>
      <c r="B15" s="8">
        <f>'RAČUN FINANCIRANJA - EK'!C4</f>
        <v>0</v>
      </c>
      <c r="C15" s="8">
        <f>'RAČUN FINANCIRANJA - EK'!D4</f>
        <v>0</v>
      </c>
      <c r="D15" s="32">
        <f>'RAČUN FINANCIRANJA - EK'!E4</f>
        <v>0</v>
      </c>
      <c r="E15" s="35" t="e">
        <f>(D15/B15)*100</f>
        <v>#DIV/0!</v>
      </c>
      <c r="F15" s="35" t="e">
        <f>(D15/C15)*100</f>
        <v>#DIV/0!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</row>
    <row r="16" spans="1:16114" s="23" customFormat="1" ht="24.95" customHeight="1" x14ac:dyDescent="0.25">
      <c r="A16" s="7" t="s">
        <v>120</v>
      </c>
      <c r="B16" s="8">
        <f>'RAČUN FINANCIRANJA - EK'!C7</f>
        <v>0</v>
      </c>
      <c r="C16" s="8">
        <f>'RAČUN FINANCIRANJA - EK'!D7</f>
        <v>0</v>
      </c>
      <c r="D16" s="32">
        <f>'RAČUN FINANCIRANJA - EK'!E7</f>
        <v>0</v>
      </c>
      <c r="E16" s="35" t="e">
        <f t="shared" ref="E16:E18" si="4">(D16/B16)*100</f>
        <v>#DIV/0!</v>
      </c>
      <c r="F16" s="35" t="e">
        <f>(D16/C16)*100</f>
        <v>#DIV/0!</v>
      </c>
    </row>
    <row r="17" spans="1:16114" s="23" customFormat="1" ht="24.95" customHeight="1" x14ac:dyDescent="0.25">
      <c r="A17" s="7" t="s">
        <v>148</v>
      </c>
      <c r="B17" s="8">
        <f>B15-B16</f>
        <v>0</v>
      </c>
      <c r="C17" s="8">
        <f t="shared" ref="C17:D17" si="5">C15-C16</f>
        <v>0</v>
      </c>
      <c r="D17" s="8">
        <f t="shared" si="5"/>
        <v>0</v>
      </c>
      <c r="E17" s="35" t="e">
        <f t="shared" si="4"/>
        <v>#DIV/0!</v>
      </c>
      <c r="F17" s="35" t="e">
        <f>(D17/C17)*100</f>
        <v>#DIV/0!</v>
      </c>
    </row>
    <row r="18" spans="1:16114" s="23" customFormat="1" ht="24.95" customHeight="1" x14ac:dyDescent="0.25">
      <c r="A18" s="7" t="s">
        <v>150</v>
      </c>
      <c r="B18" s="8">
        <v>25187.61</v>
      </c>
      <c r="C18" s="8">
        <v>-2014.1</v>
      </c>
      <c r="D18" s="32">
        <v>-2014.1</v>
      </c>
      <c r="E18" s="35">
        <f t="shared" si="4"/>
        <v>-7.9963918767997439</v>
      </c>
      <c r="F18" s="35">
        <f>(D18/C18)*100</f>
        <v>100</v>
      </c>
    </row>
    <row r="19" spans="1:16114" s="23" customFormat="1" ht="24.95" customHeight="1" x14ac:dyDescent="0.25">
      <c r="A19" s="7" t="s">
        <v>134</v>
      </c>
      <c r="B19" s="8">
        <v>33215.269999999997</v>
      </c>
      <c r="C19" s="8">
        <v>0</v>
      </c>
      <c r="D19" s="8">
        <v>-211600.92</v>
      </c>
      <c r="E19" s="35">
        <f>(D19/B19)*100</f>
        <v>-637.05915983823104</v>
      </c>
      <c r="F19" s="35" t="e">
        <f>(33215.27/0)*100</f>
        <v>#DIV/0!</v>
      </c>
    </row>
    <row r="21" spans="1:16114" ht="15.75" customHeight="1" x14ac:dyDescent="0.25">
      <c r="A21" s="28" t="s">
        <v>180</v>
      </c>
      <c r="D21" s="51" t="s">
        <v>149</v>
      </c>
      <c r="E21" s="51"/>
    </row>
    <row r="22" spans="1:16114" s="23" customFormat="1" ht="9" customHeight="1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</row>
    <row r="23" spans="1:16114" x14ac:dyDescent="0.25">
      <c r="A23" s="28" t="s">
        <v>182</v>
      </c>
    </row>
    <row r="24" spans="1:16114" x14ac:dyDescent="0.25">
      <c r="A24" s="28" t="s">
        <v>181</v>
      </c>
    </row>
    <row r="25" spans="1:16114" x14ac:dyDescent="0.25">
      <c r="A25" s="1"/>
      <c r="B25" s="28"/>
    </row>
    <row r="27" spans="1:16114" x14ac:dyDescent="0.25">
      <c r="B27" s="46"/>
      <c r="C27" s="46"/>
      <c r="D27" s="46"/>
    </row>
  </sheetData>
  <mergeCells count="4">
    <mergeCell ref="D21:E21"/>
    <mergeCell ref="A1:F1"/>
    <mergeCell ref="A3:F3"/>
    <mergeCell ref="A13:F13"/>
  </mergeCells>
  <pageMargins left="0.39370078740157483" right="0.39370078740157483" top="0.39370078740157483" bottom="0.39370078740157483" header="0" footer="0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80" zoomScaleNormal="80" workbookViewId="0">
      <selection activeCell="A29" sqref="A29"/>
    </sheetView>
  </sheetViews>
  <sheetFormatPr defaultRowHeight="15.75" x14ac:dyDescent="0.25"/>
  <cols>
    <col min="1" max="1" width="73" style="23" customWidth="1"/>
    <col min="2" max="4" width="26.5703125" style="23" customWidth="1"/>
    <col min="5" max="5" width="9.140625" style="23" customWidth="1"/>
    <col min="6" max="243" width="9.140625" style="1"/>
    <col min="244" max="244" width="73" style="1" customWidth="1"/>
    <col min="245" max="248" width="26.5703125" style="1" customWidth="1"/>
    <col min="249" max="250" width="9.140625" style="1" customWidth="1"/>
    <col min="251" max="251" width="13.140625" style="1" bestFit="1" customWidth="1"/>
    <col min="252" max="499" width="9.140625" style="1"/>
    <col min="500" max="500" width="73" style="1" customWidth="1"/>
    <col min="501" max="504" width="26.5703125" style="1" customWidth="1"/>
    <col min="505" max="506" width="9.140625" style="1" customWidth="1"/>
    <col min="507" max="507" width="13.140625" style="1" bestFit="1" customWidth="1"/>
    <col min="508" max="755" width="9.140625" style="1"/>
    <col min="756" max="756" width="73" style="1" customWidth="1"/>
    <col min="757" max="760" width="26.5703125" style="1" customWidth="1"/>
    <col min="761" max="762" width="9.140625" style="1" customWidth="1"/>
    <col min="763" max="763" width="13.140625" style="1" bestFit="1" customWidth="1"/>
    <col min="764" max="1011" width="9.140625" style="1"/>
    <col min="1012" max="1012" width="73" style="1" customWidth="1"/>
    <col min="1013" max="1016" width="26.5703125" style="1" customWidth="1"/>
    <col min="1017" max="1018" width="9.140625" style="1" customWidth="1"/>
    <col min="1019" max="1019" width="13.140625" style="1" bestFit="1" customWidth="1"/>
    <col min="1020" max="1267" width="9.140625" style="1"/>
    <col min="1268" max="1268" width="73" style="1" customWidth="1"/>
    <col min="1269" max="1272" width="26.5703125" style="1" customWidth="1"/>
    <col min="1273" max="1274" width="9.140625" style="1" customWidth="1"/>
    <col min="1275" max="1275" width="13.140625" style="1" bestFit="1" customWidth="1"/>
    <col min="1276" max="1523" width="9.140625" style="1"/>
    <col min="1524" max="1524" width="73" style="1" customWidth="1"/>
    <col min="1525" max="1528" width="26.5703125" style="1" customWidth="1"/>
    <col min="1529" max="1530" width="9.140625" style="1" customWidth="1"/>
    <col min="1531" max="1531" width="13.140625" style="1" bestFit="1" customWidth="1"/>
    <col min="1532" max="1779" width="9.140625" style="1"/>
    <col min="1780" max="1780" width="73" style="1" customWidth="1"/>
    <col min="1781" max="1784" width="26.5703125" style="1" customWidth="1"/>
    <col min="1785" max="1786" width="9.140625" style="1" customWidth="1"/>
    <col min="1787" max="1787" width="13.140625" style="1" bestFit="1" customWidth="1"/>
    <col min="1788" max="2035" width="9.140625" style="1"/>
    <col min="2036" max="2036" width="73" style="1" customWidth="1"/>
    <col min="2037" max="2040" width="26.5703125" style="1" customWidth="1"/>
    <col min="2041" max="2042" width="9.140625" style="1" customWidth="1"/>
    <col min="2043" max="2043" width="13.140625" style="1" bestFit="1" customWidth="1"/>
    <col min="2044" max="2291" width="9.140625" style="1"/>
    <col min="2292" max="2292" width="73" style="1" customWidth="1"/>
    <col min="2293" max="2296" width="26.5703125" style="1" customWidth="1"/>
    <col min="2297" max="2298" width="9.140625" style="1" customWidth="1"/>
    <col min="2299" max="2299" width="13.140625" style="1" bestFit="1" customWidth="1"/>
    <col min="2300" max="2547" width="9.140625" style="1"/>
    <col min="2548" max="2548" width="73" style="1" customWidth="1"/>
    <col min="2549" max="2552" width="26.5703125" style="1" customWidth="1"/>
    <col min="2553" max="2554" width="9.140625" style="1" customWidth="1"/>
    <col min="2555" max="2555" width="13.140625" style="1" bestFit="1" customWidth="1"/>
    <col min="2556" max="2803" width="9.140625" style="1"/>
    <col min="2804" max="2804" width="73" style="1" customWidth="1"/>
    <col min="2805" max="2808" width="26.5703125" style="1" customWidth="1"/>
    <col min="2809" max="2810" width="9.140625" style="1" customWidth="1"/>
    <col min="2811" max="2811" width="13.140625" style="1" bestFit="1" customWidth="1"/>
    <col min="2812" max="3059" width="9.140625" style="1"/>
    <col min="3060" max="3060" width="73" style="1" customWidth="1"/>
    <col min="3061" max="3064" width="26.5703125" style="1" customWidth="1"/>
    <col min="3065" max="3066" width="9.140625" style="1" customWidth="1"/>
    <col min="3067" max="3067" width="13.140625" style="1" bestFit="1" customWidth="1"/>
    <col min="3068" max="3315" width="9.140625" style="1"/>
    <col min="3316" max="3316" width="73" style="1" customWidth="1"/>
    <col min="3317" max="3320" width="26.5703125" style="1" customWidth="1"/>
    <col min="3321" max="3322" width="9.140625" style="1" customWidth="1"/>
    <col min="3323" max="3323" width="13.140625" style="1" bestFit="1" customWidth="1"/>
    <col min="3324" max="3571" width="9.140625" style="1"/>
    <col min="3572" max="3572" width="73" style="1" customWidth="1"/>
    <col min="3573" max="3576" width="26.5703125" style="1" customWidth="1"/>
    <col min="3577" max="3578" width="9.140625" style="1" customWidth="1"/>
    <col min="3579" max="3579" width="13.140625" style="1" bestFit="1" customWidth="1"/>
    <col min="3580" max="3827" width="9.140625" style="1"/>
    <col min="3828" max="3828" width="73" style="1" customWidth="1"/>
    <col min="3829" max="3832" width="26.5703125" style="1" customWidth="1"/>
    <col min="3833" max="3834" width="9.140625" style="1" customWidth="1"/>
    <col min="3835" max="3835" width="13.140625" style="1" bestFit="1" customWidth="1"/>
    <col min="3836" max="4083" width="9.140625" style="1"/>
    <col min="4084" max="4084" width="73" style="1" customWidth="1"/>
    <col min="4085" max="4088" width="26.5703125" style="1" customWidth="1"/>
    <col min="4089" max="4090" width="9.140625" style="1" customWidth="1"/>
    <col min="4091" max="4091" width="13.140625" style="1" bestFit="1" customWidth="1"/>
    <col min="4092" max="4339" width="9.140625" style="1"/>
    <col min="4340" max="4340" width="73" style="1" customWidth="1"/>
    <col min="4341" max="4344" width="26.5703125" style="1" customWidth="1"/>
    <col min="4345" max="4346" width="9.140625" style="1" customWidth="1"/>
    <col min="4347" max="4347" width="13.140625" style="1" bestFit="1" customWidth="1"/>
    <col min="4348" max="4595" width="9.140625" style="1"/>
    <col min="4596" max="4596" width="73" style="1" customWidth="1"/>
    <col min="4597" max="4600" width="26.5703125" style="1" customWidth="1"/>
    <col min="4601" max="4602" width="9.140625" style="1" customWidth="1"/>
    <col min="4603" max="4603" width="13.140625" style="1" bestFit="1" customWidth="1"/>
    <col min="4604" max="4851" width="9.140625" style="1"/>
    <col min="4852" max="4852" width="73" style="1" customWidth="1"/>
    <col min="4853" max="4856" width="26.5703125" style="1" customWidth="1"/>
    <col min="4857" max="4858" width="9.140625" style="1" customWidth="1"/>
    <col min="4859" max="4859" width="13.140625" style="1" bestFit="1" customWidth="1"/>
    <col min="4860" max="5107" width="9.140625" style="1"/>
    <col min="5108" max="5108" width="73" style="1" customWidth="1"/>
    <col min="5109" max="5112" width="26.5703125" style="1" customWidth="1"/>
    <col min="5113" max="5114" width="9.140625" style="1" customWidth="1"/>
    <col min="5115" max="5115" width="13.140625" style="1" bestFit="1" customWidth="1"/>
    <col min="5116" max="5363" width="9.140625" style="1"/>
    <col min="5364" max="5364" width="73" style="1" customWidth="1"/>
    <col min="5365" max="5368" width="26.5703125" style="1" customWidth="1"/>
    <col min="5369" max="5370" width="9.140625" style="1" customWidth="1"/>
    <col min="5371" max="5371" width="13.140625" style="1" bestFit="1" customWidth="1"/>
    <col min="5372" max="5619" width="9.140625" style="1"/>
    <col min="5620" max="5620" width="73" style="1" customWidth="1"/>
    <col min="5621" max="5624" width="26.5703125" style="1" customWidth="1"/>
    <col min="5625" max="5626" width="9.140625" style="1" customWidth="1"/>
    <col min="5627" max="5627" width="13.140625" style="1" bestFit="1" customWidth="1"/>
    <col min="5628" max="5875" width="9.140625" style="1"/>
    <col min="5876" max="5876" width="73" style="1" customWidth="1"/>
    <col min="5877" max="5880" width="26.5703125" style="1" customWidth="1"/>
    <col min="5881" max="5882" width="9.140625" style="1" customWidth="1"/>
    <col min="5883" max="5883" width="13.140625" style="1" bestFit="1" customWidth="1"/>
    <col min="5884" max="6131" width="9.140625" style="1"/>
    <col min="6132" max="6132" width="73" style="1" customWidth="1"/>
    <col min="6133" max="6136" width="26.5703125" style="1" customWidth="1"/>
    <col min="6137" max="6138" width="9.140625" style="1" customWidth="1"/>
    <col min="6139" max="6139" width="13.140625" style="1" bestFit="1" customWidth="1"/>
    <col min="6140" max="6387" width="9.140625" style="1"/>
    <col min="6388" max="6388" width="73" style="1" customWidth="1"/>
    <col min="6389" max="6392" width="26.5703125" style="1" customWidth="1"/>
    <col min="6393" max="6394" width="9.140625" style="1" customWidth="1"/>
    <col min="6395" max="6395" width="13.140625" style="1" bestFit="1" customWidth="1"/>
    <col min="6396" max="6643" width="9.140625" style="1"/>
    <col min="6644" max="6644" width="73" style="1" customWidth="1"/>
    <col min="6645" max="6648" width="26.5703125" style="1" customWidth="1"/>
    <col min="6649" max="6650" width="9.140625" style="1" customWidth="1"/>
    <col min="6651" max="6651" width="13.140625" style="1" bestFit="1" customWidth="1"/>
    <col min="6652" max="6899" width="9.140625" style="1"/>
    <col min="6900" max="6900" width="73" style="1" customWidth="1"/>
    <col min="6901" max="6904" width="26.5703125" style="1" customWidth="1"/>
    <col min="6905" max="6906" width="9.140625" style="1" customWidth="1"/>
    <col min="6907" max="6907" width="13.140625" style="1" bestFit="1" customWidth="1"/>
    <col min="6908" max="7155" width="9.140625" style="1"/>
    <col min="7156" max="7156" width="73" style="1" customWidth="1"/>
    <col min="7157" max="7160" width="26.5703125" style="1" customWidth="1"/>
    <col min="7161" max="7162" width="9.140625" style="1" customWidth="1"/>
    <col min="7163" max="7163" width="13.140625" style="1" bestFit="1" customWidth="1"/>
    <col min="7164" max="7411" width="9.140625" style="1"/>
    <col min="7412" max="7412" width="73" style="1" customWidth="1"/>
    <col min="7413" max="7416" width="26.5703125" style="1" customWidth="1"/>
    <col min="7417" max="7418" width="9.140625" style="1" customWidth="1"/>
    <col min="7419" max="7419" width="13.140625" style="1" bestFit="1" customWidth="1"/>
    <col min="7420" max="7667" width="9.140625" style="1"/>
    <col min="7668" max="7668" width="73" style="1" customWidth="1"/>
    <col min="7669" max="7672" width="26.5703125" style="1" customWidth="1"/>
    <col min="7673" max="7674" width="9.140625" style="1" customWidth="1"/>
    <col min="7675" max="7675" width="13.140625" style="1" bestFit="1" customWidth="1"/>
    <col min="7676" max="7923" width="9.140625" style="1"/>
    <col min="7924" max="7924" width="73" style="1" customWidth="1"/>
    <col min="7925" max="7928" width="26.5703125" style="1" customWidth="1"/>
    <col min="7929" max="7930" width="9.140625" style="1" customWidth="1"/>
    <col min="7931" max="7931" width="13.140625" style="1" bestFit="1" customWidth="1"/>
    <col min="7932" max="8179" width="9.140625" style="1"/>
    <col min="8180" max="8180" width="73" style="1" customWidth="1"/>
    <col min="8181" max="8184" width="26.5703125" style="1" customWidth="1"/>
    <col min="8185" max="8186" width="9.140625" style="1" customWidth="1"/>
    <col min="8187" max="8187" width="13.140625" style="1" bestFit="1" customWidth="1"/>
    <col min="8188" max="8435" width="9.140625" style="1"/>
    <col min="8436" max="8436" width="73" style="1" customWidth="1"/>
    <col min="8437" max="8440" width="26.5703125" style="1" customWidth="1"/>
    <col min="8441" max="8442" width="9.140625" style="1" customWidth="1"/>
    <col min="8443" max="8443" width="13.140625" style="1" bestFit="1" customWidth="1"/>
    <col min="8444" max="8691" width="9.140625" style="1"/>
    <col min="8692" max="8692" width="73" style="1" customWidth="1"/>
    <col min="8693" max="8696" width="26.5703125" style="1" customWidth="1"/>
    <col min="8697" max="8698" width="9.140625" style="1" customWidth="1"/>
    <col min="8699" max="8699" width="13.140625" style="1" bestFit="1" customWidth="1"/>
    <col min="8700" max="8947" width="9.140625" style="1"/>
    <col min="8948" max="8948" width="73" style="1" customWidth="1"/>
    <col min="8949" max="8952" width="26.5703125" style="1" customWidth="1"/>
    <col min="8953" max="8954" width="9.140625" style="1" customWidth="1"/>
    <col min="8955" max="8955" width="13.140625" style="1" bestFit="1" customWidth="1"/>
    <col min="8956" max="9203" width="9.140625" style="1"/>
    <col min="9204" max="9204" width="73" style="1" customWidth="1"/>
    <col min="9205" max="9208" width="26.5703125" style="1" customWidth="1"/>
    <col min="9209" max="9210" width="9.140625" style="1" customWidth="1"/>
    <col min="9211" max="9211" width="13.140625" style="1" bestFit="1" customWidth="1"/>
    <col min="9212" max="9459" width="9.140625" style="1"/>
    <col min="9460" max="9460" width="73" style="1" customWidth="1"/>
    <col min="9461" max="9464" width="26.5703125" style="1" customWidth="1"/>
    <col min="9465" max="9466" width="9.140625" style="1" customWidth="1"/>
    <col min="9467" max="9467" width="13.140625" style="1" bestFit="1" customWidth="1"/>
    <col min="9468" max="9715" width="9.140625" style="1"/>
    <col min="9716" max="9716" width="73" style="1" customWidth="1"/>
    <col min="9717" max="9720" width="26.5703125" style="1" customWidth="1"/>
    <col min="9721" max="9722" width="9.140625" style="1" customWidth="1"/>
    <col min="9723" max="9723" width="13.140625" style="1" bestFit="1" customWidth="1"/>
    <col min="9724" max="9971" width="9.140625" style="1"/>
    <col min="9972" max="9972" width="73" style="1" customWidth="1"/>
    <col min="9973" max="9976" width="26.5703125" style="1" customWidth="1"/>
    <col min="9977" max="9978" width="9.140625" style="1" customWidth="1"/>
    <col min="9979" max="9979" width="13.140625" style="1" bestFit="1" customWidth="1"/>
    <col min="9980" max="10227" width="9.140625" style="1"/>
    <col min="10228" max="10228" width="73" style="1" customWidth="1"/>
    <col min="10229" max="10232" width="26.5703125" style="1" customWidth="1"/>
    <col min="10233" max="10234" width="9.140625" style="1" customWidth="1"/>
    <col min="10235" max="10235" width="13.140625" style="1" bestFit="1" customWidth="1"/>
    <col min="10236" max="10483" width="9.140625" style="1"/>
    <col min="10484" max="10484" width="73" style="1" customWidth="1"/>
    <col min="10485" max="10488" width="26.5703125" style="1" customWidth="1"/>
    <col min="10489" max="10490" width="9.140625" style="1" customWidth="1"/>
    <col min="10491" max="10491" width="13.140625" style="1" bestFit="1" customWidth="1"/>
    <col min="10492" max="10739" width="9.140625" style="1"/>
    <col min="10740" max="10740" width="73" style="1" customWidth="1"/>
    <col min="10741" max="10744" width="26.5703125" style="1" customWidth="1"/>
    <col min="10745" max="10746" width="9.140625" style="1" customWidth="1"/>
    <col min="10747" max="10747" width="13.140625" style="1" bestFit="1" customWidth="1"/>
    <col min="10748" max="10995" width="9.140625" style="1"/>
    <col min="10996" max="10996" width="73" style="1" customWidth="1"/>
    <col min="10997" max="11000" width="26.5703125" style="1" customWidth="1"/>
    <col min="11001" max="11002" width="9.140625" style="1" customWidth="1"/>
    <col min="11003" max="11003" width="13.140625" style="1" bestFit="1" customWidth="1"/>
    <col min="11004" max="11251" width="9.140625" style="1"/>
    <col min="11252" max="11252" width="73" style="1" customWidth="1"/>
    <col min="11253" max="11256" width="26.5703125" style="1" customWidth="1"/>
    <col min="11257" max="11258" width="9.140625" style="1" customWidth="1"/>
    <col min="11259" max="11259" width="13.140625" style="1" bestFit="1" customWidth="1"/>
    <col min="11260" max="11507" width="9.140625" style="1"/>
    <col min="11508" max="11508" width="73" style="1" customWidth="1"/>
    <col min="11509" max="11512" width="26.5703125" style="1" customWidth="1"/>
    <col min="11513" max="11514" width="9.140625" style="1" customWidth="1"/>
    <col min="11515" max="11515" width="13.140625" style="1" bestFit="1" customWidth="1"/>
    <col min="11516" max="11763" width="9.140625" style="1"/>
    <col min="11764" max="11764" width="73" style="1" customWidth="1"/>
    <col min="11765" max="11768" width="26.5703125" style="1" customWidth="1"/>
    <col min="11769" max="11770" width="9.140625" style="1" customWidth="1"/>
    <col min="11771" max="11771" width="13.140625" style="1" bestFit="1" customWidth="1"/>
    <col min="11772" max="12019" width="9.140625" style="1"/>
    <col min="12020" max="12020" width="73" style="1" customWidth="1"/>
    <col min="12021" max="12024" width="26.5703125" style="1" customWidth="1"/>
    <col min="12025" max="12026" width="9.140625" style="1" customWidth="1"/>
    <col min="12027" max="12027" width="13.140625" style="1" bestFit="1" customWidth="1"/>
    <col min="12028" max="12275" width="9.140625" style="1"/>
    <col min="12276" max="12276" width="73" style="1" customWidth="1"/>
    <col min="12277" max="12280" width="26.5703125" style="1" customWidth="1"/>
    <col min="12281" max="12282" width="9.140625" style="1" customWidth="1"/>
    <col min="12283" max="12283" width="13.140625" style="1" bestFit="1" customWidth="1"/>
    <col min="12284" max="12531" width="9.140625" style="1"/>
    <col min="12532" max="12532" width="73" style="1" customWidth="1"/>
    <col min="12533" max="12536" width="26.5703125" style="1" customWidth="1"/>
    <col min="12537" max="12538" width="9.140625" style="1" customWidth="1"/>
    <col min="12539" max="12539" width="13.140625" style="1" bestFit="1" customWidth="1"/>
    <col min="12540" max="12787" width="9.140625" style="1"/>
    <col min="12788" max="12788" width="73" style="1" customWidth="1"/>
    <col min="12789" max="12792" width="26.5703125" style="1" customWidth="1"/>
    <col min="12793" max="12794" width="9.140625" style="1" customWidth="1"/>
    <col min="12795" max="12795" width="13.140625" style="1" bestFit="1" customWidth="1"/>
    <col min="12796" max="13043" width="9.140625" style="1"/>
    <col min="13044" max="13044" width="73" style="1" customWidth="1"/>
    <col min="13045" max="13048" width="26.5703125" style="1" customWidth="1"/>
    <col min="13049" max="13050" width="9.140625" style="1" customWidth="1"/>
    <col min="13051" max="13051" width="13.140625" style="1" bestFit="1" customWidth="1"/>
    <col min="13052" max="13299" width="9.140625" style="1"/>
    <col min="13300" max="13300" width="73" style="1" customWidth="1"/>
    <col min="13301" max="13304" width="26.5703125" style="1" customWidth="1"/>
    <col min="13305" max="13306" width="9.140625" style="1" customWidth="1"/>
    <col min="13307" max="13307" width="13.140625" style="1" bestFit="1" customWidth="1"/>
    <col min="13308" max="13555" width="9.140625" style="1"/>
    <col min="13556" max="13556" width="73" style="1" customWidth="1"/>
    <col min="13557" max="13560" width="26.5703125" style="1" customWidth="1"/>
    <col min="13561" max="13562" width="9.140625" style="1" customWidth="1"/>
    <col min="13563" max="13563" width="13.140625" style="1" bestFit="1" customWidth="1"/>
    <col min="13564" max="13811" width="9.140625" style="1"/>
    <col min="13812" max="13812" width="73" style="1" customWidth="1"/>
    <col min="13813" max="13816" width="26.5703125" style="1" customWidth="1"/>
    <col min="13817" max="13818" width="9.140625" style="1" customWidth="1"/>
    <col min="13819" max="13819" width="13.140625" style="1" bestFit="1" customWidth="1"/>
    <col min="13820" max="14067" width="9.140625" style="1"/>
    <col min="14068" max="14068" width="73" style="1" customWidth="1"/>
    <col min="14069" max="14072" width="26.5703125" style="1" customWidth="1"/>
    <col min="14073" max="14074" width="9.140625" style="1" customWidth="1"/>
    <col min="14075" max="14075" width="13.140625" style="1" bestFit="1" customWidth="1"/>
    <col min="14076" max="14323" width="9.140625" style="1"/>
    <col min="14324" max="14324" width="73" style="1" customWidth="1"/>
    <col min="14325" max="14328" width="26.5703125" style="1" customWidth="1"/>
    <col min="14329" max="14330" width="9.140625" style="1" customWidth="1"/>
    <col min="14331" max="14331" width="13.140625" style="1" bestFit="1" customWidth="1"/>
    <col min="14332" max="14579" width="9.140625" style="1"/>
    <col min="14580" max="14580" width="73" style="1" customWidth="1"/>
    <col min="14581" max="14584" width="26.5703125" style="1" customWidth="1"/>
    <col min="14585" max="14586" width="9.140625" style="1" customWidth="1"/>
    <col min="14587" max="14587" width="13.140625" style="1" bestFit="1" customWidth="1"/>
    <col min="14588" max="14835" width="9.140625" style="1"/>
    <col min="14836" max="14836" width="73" style="1" customWidth="1"/>
    <col min="14837" max="14840" width="26.5703125" style="1" customWidth="1"/>
    <col min="14841" max="14842" width="9.140625" style="1" customWidth="1"/>
    <col min="14843" max="14843" width="13.140625" style="1" bestFit="1" customWidth="1"/>
    <col min="14844" max="15091" width="9.140625" style="1"/>
    <col min="15092" max="15092" width="73" style="1" customWidth="1"/>
    <col min="15093" max="15096" width="26.5703125" style="1" customWidth="1"/>
    <col min="15097" max="15098" width="9.140625" style="1" customWidth="1"/>
    <col min="15099" max="15099" width="13.140625" style="1" bestFit="1" customWidth="1"/>
    <col min="15100" max="15347" width="9.140625" style="1"/>
    <col min="15348" max="15348" width="73" style="1" customWidth="1"/>
    <col min="15349" max="15352" width="26.5703125" style="1" customWidth="1"/>
    <col min="15353" max="15354" width="9.140625" style="1" customWidth="1"/>
    <col min="15355" max="15355" width="13.140625" style="1" bestFit="1" customWidth="1"/>
    <col min="15356" max="15603" width="9.140625" style="1"/>
    <col min="15604" max="15604" width="73" style="1" customWidth="1"/>
    <col min="15605" max="15608" width="26.5703125" style="1" customWidth="1"/>
    <col min="15609" max="15610" width="9.140625" style="1" customWidth="1"/>
    <col min="15611" max="15611" width="13.140625" style="1" bestFit="1" customWidth="1"/>
    <col min="15612" max="15859" width="9.140625" style="1"/>
    <col min="15860" max="15860" width="73" style="1" customWidth="1"/>
    <col min="15861" max="15864" width="26.5703125" style="1" customWidth="1"/>
    <col min="15865" max="15866" width="9.140625" style="1" customWidth="1"/>
    <col min="15867" max="15867" width="13.140625" style="1" bestFit="1" customWidth="1"/>
    <col min="15868" max="16115" width="9.140625" style="1"/>
    <col min="16116" max="16116" width="73" style="1" customWidth="1"/>
    <col min="16117" max="16120" width="26.5703125" style="1" customWidth="1"/>
    <col min="16121" max="16122" width="9.140625" style="1" customWidth="1"/>
    <col min="16123" max="16123" width="13.140625" style="1" bestFit="1" customWidth="1"/>
    <col min="16124" max="16384" width="9.140625" style="1"/>
  </cols>
  <sheetData>
    <row r="1" spans="1:4" ht="30" customHeight="1" x14ac:dyDescent="0.25">
      <c r="A1" s="52" t="s">
        <v>144</v>
      </c>
      <c r="B1" s="53"/>
      <c r="C1" s="53"/>
      <c r="D1" s="54"/>
    </row>
    <row r="2" spans="1:4" ht="30" customHeight="1" x14ac:dyDescent="0.25">
      <c r="A2" s="2" t="s">
        <v>122</v>
      </c>
      <c r="B2" s="2" t="s">
        <v>123</v>
      </c>
      <c r="C2" s="2" t="s">
        <v>140</v>
      </c>
      <c r="D2" s="2" t="s">
        <v>124</v>
      </c>
    </row>
    <row r="3" spans="1:4" ht="20.100000000000001" customHeight="1" x14ac:dyDescent="0.25">
      <c r="A3" s="7" t="s">
        <v>125</v>
      </c>
      <c r="B3" s="8">
        <f>B4</f>
        <v>1627729.3200000003</v>
      </c>
      <c r="C3" s="8">
        <f t="shared" ref="C3:D3" si="0">C4</f>
        <v>3382576.9200000004</v>
      </c>
      <c r="D3" s="8">
        <f t="shared" si="0"/>
        <v>1805586.24</v>
      </c>
    </row>
    <row r="4" spans="1:4" ht="20.100000000000001" customHeight="1" x14ac:dyDescent="0.25">
      <c r="A4" s="7" t="s">
        <v>2</v>
      </c>
      <c r="B4" s="8">
        <f>'RAČUN PRIHODA I RASHODA - EK'!C4</f>
        <v>1627729.3200000003</v>
      </c>
      <c r="C4" s="8">
        <f>'RAČUN PRIHODA I RASHODA - EK'!D4</f>
        <v>3382576.9200000004</v>
      </c>
      <c r="D4" s="8">
        <f>'RAČUN PRIHODA I RASHODA - EK'!E4</f>
        <v>1805586.24</v>
      </c>
    </row>
    <row r="5" spans="1:4" ht="20.100000000000001" customHeight="1" x14ac:dyDescent="0.25">
      <c r="A5" s="7" t="s">
        <v>126</v>
      </c>
      <c r="B5" s="8">
        <v>0</v>
      </c>
      <c r="C5" s="8">
        <v>0</v>
      </c>
      <c r="D5" s="8">
        <v>0</v>
      </c>
    </row>
    <row r="6" spans="1:4" ht="20.100000000000001" customHeight="1" x14ac:dyDescent="0.25">
      <c r="A6" s="7" t="s">
        <v>127</v>
      </c>
      <c r="B6" s="8">
        <f>SUM(B7:B8)</f>
        <v>1619701.66</v>
      </c>
      <c r="C6" s="8">
        <f t="shared" ref="C6:D6" si="1">SUM(C7:C8)</f>
        <v>3380562.8200000003</v>
      </c>
      <c r="D6" s="8">
        <f t="shared" si="1"/>
        <v>2015173.06</v>
      </c>
    </row>
    <row r="7" spans="1:4" ht="20.100000000000001" customHeight="1" x14ac:dyDescent="0.25">
      <c r="A7" s="7" t="s">
        <v>72</v>
      </c>
      <c r="B7" s="8">
        <f>'RAČUN PRIHODA I RASHODA - EK'!C36</f>
        <v>1616499.21</v>
      </c>
      <c r="C7" s="8">
        <f>'RAČUN PRIHODA I RASHODA - EK'!D36</f>
        <v>3246316.33</v>
      </c>
      <c r="D7" s="8">
        <f>'RAČUN PRIHODA I RASHODA - EK'!E36</f>
        <v>1980579.08</v>
      </c>
    </row>
    <row r="8" spans="1:4" ht="20.100000000000001" customHeight="1" x14ac:dyDescent="0.25">
      <c r="A8" s="7" t="s">
        <v>128</v>
      </c>
      <c r="B8" s="8">
        <f>'RAČUN PRIHODA I RASHODA - EK'!C82</f>
        <v>3202.45</v>
      </c>
      <c r="C8" s="8">
        <f>'RAČUN PRIHODA I RASHODA - EK'!D82</f>
        <v>134246.49</v>
      </c>
      <c r="D8" s="8">
        <f>'RAČUN PRIHODA I RASHODA - EK'!E82</f>
        <v>34593.980000000003</v>
      </c>
    </row>
    <row r="9" spans="1:4" ht="20.100000000000001" customHeight="1" x14ac:dyDescent="0.25">
      <c r="A9" s="7" t="s">
        <v>129</v>
      </c>
      <c r="B9" s="8">
        <f>B3-B6</f>
        <v>8027.6600000003818</v>
      </c>
      <c r="C9" s="8">
        <f>C3-C6</f>
        <v>2014.1000000000931</v>
      </c>
      <c r="D9" s="8">
        <f>D3-D6</f>
        <v>-209586.82000000007</v>
      </c>
    </row>
    <row r="10" spans="1:4" ht="9" customHeight="1" x14ac:dyDescent="0.25">
      <c r="A10" s="24"/>
      <c r="B10" s="24"/>
      <c r="C10" s="24"/>
      <c r="D10" s="24"/>
    </row>
    <row r="11" spans="1:4" ht="30" customHeight="1" x14ac:dyDescent="0.25">
      <c r="A11" s="2" t="s">
        <v>130</v>
      </c>
      <c r="B11" s="2" t="s">
        <v>123</v>
      </c>
      <c r="C11" s="2" t="s">
        <v>140</v>
      </c>
      <c r="D11" s="2" t="s">
        <v>124</v>
      </c>
    </row>
    <row r="12" spans="1:4" ht="20.100000000000001" customHeight="1" x14ac:dyDescent="0.25">
      <c r="A12" s="7" t="s">
        <v>119</v>
      </c>
      <c r="B12" s="8">
        <f>'RAČUN FINANCIRANJA - EK'!C4</f>
        <v>0</v>
      </c>
      <c r="C12" s="8">
        <f>'RAČUN FINANCIRANJA - EK'!D4</f>
        <v>0</v>
      </c>
      <c r="D12" s="8">
        <f>'RAČUN FINANCIRANJA - EK'!E4</f>
        <v>0</v>
      </c>
    </row>
    <row r="13" spans="1:4" s="23" customFormat="1" ht="20.100000000000001" customHeight="1" x14ac:dyDescent="0.25">
      <c r="A13" s="7" t="s">
        <v>120</v>
      </c>
      <c r="B13" s="8">
        <f>'RAČUN FINANCIRANJA - EK'!C7</f>
        <v>0</v>
      </c>
      <c r="C13" s="8">
        <f>'RAČUN FINANCIRANJA - EK'!D7</f>
        <v>0</v>
      </c>
      <c r="D13" s="8">
        <f>'RAČUN FINANCIRANJA - EK'!E7</f>
        <v>0</v>
      </c>
    </row>
    <row r="14" spans="1:4" s="23" customFormat="1" ht="20.100000000000001" customHeight="1" x14ac:dyDescent="0.25">
      <c r="A14" s="7" t="s">
        <v>131</v>
      </c>
      <c r="B14" s="8">
        <f>B12-B13</f>
        <v>0</v>
      </c>
      <c r="C14" s="8">
        <f t="shared" ref="C14:D14" si="2">C12-C13</f>
        <v>0</v>
      </c>
      <c r="D14" s="8">
        <f t="shared" si="2"/>
        <v>0</v>
      </c>
    </row>
    <row r="15" spans="1:4" s="23" customFormat="1" ht="20.100000000000001" customHeight="1" x14ac:dyDescent="0.25">
      <c r="A15" s="7" t="s">
        <v>132</v>
      </c>
      <c r="B15" s="8">
        <f>B9+B14</f>
        <v>8027.6600000003818</v>
      </c>
      <c r="C15" s="8">
        <f t="shared" ref="C15:D15" si="3">C9+C14</f>
        <v>2014.1000000000931</v>
      </c>
      <c r="D15" s="8">
        <f t="shared" si="3"/>
        <v>-209586.82000000007</v>
      </c>
    </row>
    <row r="16" spans="1:4" ht="9" customHeight="1" x14ac:dyDescent="0.25">
      <c r="A16" s="24"/>
      <c r="B16" s="24"/>
      <c r="C16" s="24"/>
      <c r="D16" s="24"/>
    </row>
    <row r="17" spans="1:4" ht="30" customHeight="1" x14ac:dyDescent="0.25">
      <c r="A17" s="2" t="s">
        <v>139</v>
      </c>
      <c r="B17" s="2" t="s">
        <v>123</v>
      </c>
      <c r="C17" s="2" t="s">
        <v>140</v>
      </c>
      <c r="D17" s="2" t="s">
        <v>124</v>
      </c>
    </row>
    <row r="18" spans="1:4" ht="20.100000000000001" customHeight="1" x14ac:dyDescent="0.25">
      <c r="A18" s="7" t="s">
        <v>133</v>
      </c>
      <c r="B18" s="8">
        <v>33830.980000000003</v>
      </c>
      <c r="C18" s="8">
        <v>25187.61</v>
      </c>
      <c r="D18" s="8">
        <v>25187.61</v>
      </c>
    </row>
    <row r="19" spans="1:4" ht="20.100000000000001" customHeight="1" x14ac:dyDescent="0.25">
      <c r="A19" s="7" t="s">
        <v>134</v>
      </c>
      <c r="B19" s="8">
        <f>B15+B18</f>
        <v>41858.640000000385</v>
      </c>
      <c r="C19" s="8">
        <f>C15+C18</f>
        <v>27201.710000000094</v>
      </c>
      <c r="D19" s="8">
        <f t="shared" ref="D19" si="4">D15+D18</f>
        <v>-184399.21000000008</v>
      </c>
    </row>
    <row r="20" spans="1:4" ht="47.25" x14ac:dyDescent="0.25">
      <c r="A20" s="25" t="s">
        <v>135</v>
      </c>
      <c r="B20" s="8">
        <f>B9+B14+B18-B19</f>
        <v>0</v>
      </c>
      <c r="C20" s="8">
        <f>C9+C14+C18-C19</f>
        <v>0</v>
      </c>
      <c r="D20" s="8">
        <f>D9+D14+D18-D19</f>
        <v>0</v>
      </c>
    </row>
    <row r="21" spans="1:4" s="23" customFormat="1" ht="9" customHeight="1" x14ac:dyDescent="0.25">
      <c r="C21" s="58"/>
      <c r="D21" s="58"/>
    </row>
    <row r="22" spans="1:4" ht="30" customHeight="1" x14ac:dyDescent="0.25">
      <c r="A22" s="2" t="s">
        <v>136</v>
      </c>
      <c r="B22" s="2" t="s">
        <v>123</v>
      </c>
      <c r="C22" s="2" t="s">
        <v>140</v>
      </c>
      <c r="D22" s="2" t="s">
        <v>124</v>
      </c>
    </row>
    <row r="23" spans="1:4" ht="20.100000000000001" customHeight="1" x14ac:dyDescent="0.25">
      <c r="A23" s="26" t="s">
        <v>133</v>
      </c>
      <c r="B23" s="8">
        <v>0</v>
      </c>
      <c r="C23" s="8">
        <v>0</v>
      </c>
      <c r="D23" s="8">
        <v>0</v>
      </c>
    </row>
    <row r="24" spans="1:4" ht="31.5" x14ac:dyDescent="0.25">
      <c r="A24" s="27" t="s">
        <v>137</v>
      </c>
      <c r="B24" s="8">
        <v>0</v>
      </c>
      <c r="C24" s="8">
        <v>0</v>
      </c>
      <c r="D24" s="8">
        <v>0</v>
      </c>
    </row>
    <row r="25" spans="1:4" ht="20.100000000000001" customHeight="1" x14ac:dyDescent="0.25">
      <c r="A25" s="26" t="s">
        <v>138</v>
      </c>
      <c r="B25" s="8">
        <v>0</v>
      </c>
      <c r="C25" s="8">
        <v>0</v>
      </c>
      <c r="D25" s="8">
        <v>0</v>
      </c>
    </row>
    <row r="26" spans="1:4" ht="20.100000000000001" customHeight="1" x14ac:dyDescent="0.25">
      <c r="A26" s="26" t="s">
        <v>134</v>
      </c>
      <c r="B26" s="8">
        <f>B23-B24+B25</f>
        <v>0</v>
      </c>
      <c r="C26" s="8">
        <f>C23-C24+C25</f>
        <v>0</v>
      </c>
      <c r="D26" s="8">
        <f>D23-D24+D25</f>
        <v>0</v>
      </c>
    </row>
    <row r="27" spans="1:4" ht="9" customHeight="1" x14ac:dyDescent="0.25"/>
    <row r="28" spans="1:4" x14ac:dyDescent="0.25">
      <c r="A28" s="28" t="s">
        <v>143</v>
      </c>
      <c r="D28" s="29"/>
    </row>
    <row r="29" spans="1:4" ht="9" customHeight="1" x14ac:dyDescent="0.25">
      <c r="A29" s="28"/>
    </row>
    <row r="30" spans="1:4" x14ac:dyDescent="0.25">
      <c r="A30" s="28" t="s">
        <v>141</v>
      </c>
    </row>
    <row r="31" spans="1:4" x14ac:dyDescent="0.25">
      <c r="A31" s="28" t="s">
        <v>142</v>
      </c>
    </row>
  </sheetData>
  <mergeCells count="2">
    <mergeCell ref="A1:D1"/>
    <mergeCell ref="C21:D21"/>
  </mergeCells>
  <pageMargins left="0.39370078740157483" right="0.39370078740157483" top="0.39370078740157483" bottom="0.39370078740157483" header="0" footer="0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69" zoomScale="80" zoomScaleNormal="80" workbookViewId="0">
      <selection activeCell="E81" sqref="E81"/>
    </sheetView>
  </sheetViews>
  <sheetFormatPr defaultRowHeight="15" x14ac:dyDescent="0.25"/>
  <cols>
    <col min="1" max="1" width="10.5703125" style="12" customWidth="1"/>
    <col min="2" max="2" width="58.42578125" style="12" customWidth="1"/>
    <col min="3" max="7" width="15.5703125" style="12" customWidth="1"/>
    <col min="8" max="225" width="9.140625" style="1"/>
    <col min="226" max="226" width="10.5703125" style="1" customWidth="1"/>
    <col min="227" max="227" width="58.42578125" style="1" customWidth="1"/>
    <col min="228" max="233" width="15.5703125" style="1" customWidth="1"/>
    <col min="234" max="481" width="9.140625" style="1"/>
    <col min="482" max="482" width="10.5703125" style="1" customWidth="1"/>
    <col min="483" max="483" width="58.42578125" style="1" customWidth="1"/>
    <col min="484" max="489" width="15.5703125" style="1" customWidth="1"/>
    <col min="490" max="737" width="9.140625" style="1"/>
    <col min="738" max="738" width="10.5703125" style="1" customWidth="1"/>
    <col min="739" max="739" width="58.42578125" style="1" customWidth="1"/>
    <col min="740" max="745" width="15.5703125" style="1" customWidth="1"/>
    <col min="746" max="993" width="9.140625" style="1"/>
    <col min="994" max="994" width="10.5703125" style="1" customWidth="1"/>
    <col min="995" max="995" width="58.42578125" style="1" customWidth="1"/>
    <col min="996" max="1001" width="15.5703125" style="1" customWidth="1"/>
    <col min="1002" max="1249" width="9.140625" style="1"/>
    <col min="1250" max="1250" width="10.5703125" style="1" customWidth="1"/>
    <col min="1251" max="1251" width="58.42578125" style="1" customWidth="1"/>
    <col min="1252" max="1257" width="15.5703125" style="1" customWidth="1"/>
    <col min="1258" max="1505" width="9.140625" style="1"/>
    <col min="1506" max="1506" width="10.5703125" style="1" customWidth="1"/>
    <col min="1507" max="1507" width="58.42578125" style="1" customWidth="1"/>
    <col min="1508" max="1513" width="15.5703125" style="1" customWidth="1"/>
    <col min="1514" max="1761" width="9.140625" style="1"/>
    <col min="1762" max="1762" width="10.5703125" style="1" customWidth="1"/>
    <col min="1763" max="1763" width="58.42578125" style="1" customWidth="1"/>
    <col min="1764" max="1769" width="15.5703125" style="1" customWidth="1"/>
    <col min="1770" max="2017" width="9.140625" style="1"/>
    <col min="2018" max="2018" width="10.5703125" style="1" customWidth="1"/>
    <col min="2019" max="2019" width="58.42578125" style="1" customWidth="1"/>
    <col min="2020" max="2025" width="15.5703125" style="1" customWidth="1"/>
    <col min="2026" max="2273" width="9.140625" style="1"/>
    <col min="2274" max="2274" width="10.5703125" style="1" customWidth="1"/>
    <col min="2275" max="2275" width="58.42578125" style="1" customWidth="1"/>
    <col min="2276" max="2281" width="15.5703125" style="1" customWidth="1"/>
    <col min="2282" max="2529" width="9.140625" style="1"/>
    <col min="2530" max="2530" width="10.5703125" style="1" customWidth="1"/>
    <col min="2531" max="2531" width="58.42578125" style="1" customWidth="1"/>
    <col min="2532" max="2537" width="15.5703125" style="1" customWidth="1"/>
    <col min="2538" max="2785" width="9.140625" style="1"/>
    <col min="2786" max="2786" width="10.5703125" style="1" customWidth="1"/>
    <col min="2787" max="2787" width="58.42578125" style="1" customWidth="1"/>
    <col min="2788" max="2793" width="15.5703125" style="1" customWidth="1"/>
    <col min="2794" max="3041" width="9.140625" style="1"/>
    <col min="3042" max="3042" width="10.5703125" style="1" customWidth="1"/>
    <col min="3043" max="3043" width="58.42578125" style="1" customWidth="1"/>
    <col min="3044" max="3049" width="15.5703125" style="1" customWidth="1"/>
    <col min="3050" max="3297" width="9.140625" style="1"/>
    <col min="3298" max="3298" width="10.5703125" style="1" customWidth="1"/>
    <col min="3299" max="3299" width="58.42578125" style="1" customWidth="1"/>
    <col min="3300" max="3305" width="15.5703125" style="1" customWidth="1"/>
    <col min="3306" max="3553" width="9.140625" style="1"/>
    <col min="3554" max="3554" width="10.5703125" style="1" customWidth="1"/>
    <col min="3555" max="3555" width="58.42578125" style="1" customWidth="1"/>
    <col min="3556" max="3561" width="15.5703125" style="1" customWidth="1"/>
    <col min="3562" max="3809" width="9.140625" style="1"/>
    <col min="3810" max="3810" width="10.5703125" style="1" customWidth="1"/>
    <col min="3811" max="3811" width="58.42578125" style="1" customWidth="1"/>
    <col min="3812" max="3817" width="15.5703125" style="1" customWidth="1"/>
    <col min="3818" max="4065" width="9.140625" style="1"/>
    <col min="4066" max="4066" width="10.5703125" style="1" customWidth="1"/>
    <col min="4067" max="4067" width="58.42578125" style="1" customWidth="1"/>
    <col min="4068" max="4073" width="15.5703125" style="1" customWidth="1"/>
    <col min="4074" max="4321" width="9.140625" style="1"/>
    <col min="4322" max="4322" width="10.5703125" style="1" customWidth="1"/>
    <col min="4323" max="4323" width="58.42578125" style="1" customWidth="1"/>
    <col min="4324" max="4329" width="15.5703125" style="1" customWidth="1"/>
    <col min="4330" max="4577" width="9.140625" style="1"/>
    <col min="4578" max="4578" width="10.5703125" style="1" customWidth="1"/>
    <col min="4579" max="4579" width="58.42578125" style="1" customWidth="1"/>
    <col min="4580" max="4585" width="15.5703125" style="1" customWidth="1"/>
    <col min="4586" max="4833" width="9.140625" style="1"/>
    <col min="4834" max="4834" width="10.5703125" style="1" customWidth="1"/>
    <col min="4835" max="4835" width="58.42578125" style="1" customWidth="1"/>
    <col min="4836" max="4841" width="15.5703125" style="1" customWidth="1"/>
    <col min="4842" max="5089" width="9.140625" style="1"/>
    <col min="5090" max="5090" width="10.5703125" style="1" customWidth="1"/>
    <col min="5091" max="5091" width="58.42578125" style="1" customWidth="1"/>
    <col min="5092" max="5097" width="15.5703125" style="1" customWidth="1"/>
    <col min="5098" max="5345" width="9.140625" style="1"/>
    <col min="5346" max="5346" width="10.5703125" style="1" customWidth="1"/>
    <col min="5347" max="5347" width="58.42578125" style="1" customWidth="1"/>
    <col min="5348" max="5353" width="15.5703125" style="1" customWidth="1"/>
    <col min="5354" max="5601" width="9.140625" style="1"/>
    <col min="5602" max="5602" width="10.5703125" style="1" customWidth="1"/>
    <col min="5603" max="5603" width="58.42578125" style="1" customWidth="1"/>
    <col min="5604" max="5609" width="15.5703125" style="1" customWidth="1"/>
    <col min="5610" max="5857" width="9.140625" style="1"/>
    <col min="5858" max="5858" width="10.5703125" style="1" customWidth="1"/>
    <col min="5859" max="5859" width="58.42578125" style="1" customWidth="1"/>
    <col min="5860" max="5865" width="15.5703125" style="1" customWidth="1"/>
    <col min="5866" max="6113" width="9.140625" style="1"/>
    <col min="6114" max="6114" width="10.5703125" style="1" customWidth="1"/>
    <col min="6115" max="6115" width="58.42578125" style="1" customWidth="1"/>
    <col min="6116" max="6121" width="15.5703125" style="1" customWidth="1"/>
    <col min="6122" max="6369" width="9.140625" style="1"/>
    <col min="6370" max="6370" width="10.5703125" style="1" customWidth="1"/>
    <col min="6371" max="6371" width="58.42578125" style="1" customWidth="1"/>
    <col min="6372" max="6377" width="15.5703125" style="1" customWidth="1"/>
    <col min="6378" max="6625" width="9.140625" style="1"/>
    <col min="6626" max="6626" width="10.5703125" style="1" customWidth="1"/>
    <col min="6627" max="6627" width="58.42578125" style="1" customWidth="1"/>
    <col min="6628" max="6633" width="15.5703125" style="1" customWidth="1"/>
    <col min="6634" max="6881" width="9.140625" style="1"/>
    <col min="6882" max="6882" width="10.5703125" style="1" customWidth="1"/>
    <col min="6883" max="6883" width="58.42578125" style="1" customWidth="1"/>
    <col min="6884" max="6889" width="15.5703125" style="1" customWidth="1"/>
    <col min="6890" max="7137" width="9.140625" style="1"/>
    <col min="7138" max="7138" width="10.5703125" style="1" customWidth="1"/>
    <col min="7139" max="7139" width="58.42578125" style="1" customWidth="1"/>
    <col min="7140" max="7145" width="15.5703125" style="1" customWidth="1"/>
    <col min="7146" max="7393" width="9.140625" style="1"/>
    <col min="7394" max="7394" width="10.5703125" style="1" customWidth="1"/>
    <col min="7395" max="7395" width="58.42578125" style="1" customWidth="1"/>
    <col min="7396" max="7401" width="15.5703125" style="1" customWidth="1"/>
    <col min="7402" max="7649" width="9.140625" style="1"/>
    <col min="7650" max="7650" width="10.5703125" style="1" customWidth="1"/>
    <col min="7651" max="7651" width="58.42578125" style="1" customWidth="1"/>
    <col min="7652" max="7657" width="15.5703125" style="1" customWidth="1"/>
    <col min="7658" max="7905" width="9.140625" style="1"/>
    <col min="7906" max="7906" width="10.5703125" style="1" customWidth="1"/>
    <col min="7907" max="7907" width="58.42578125" style="1" customWidth="1"/>
    <col min="7908" max="7913" width="15.5703125" style="1" customWidth="1"/>
    <col min="7914" max="8161" width="9.140625" style="1"/>
    <col min="8162" max="8162" width="10.5703125" style="1" customWidth="1"/>
    <col min="8163" max="8163" width="58.42578125" style="1" customWidth="1"/>
    <col min="8164" max="8169" width="15.5703125" style="1" customWidth="1"/>
    <col min="8170" max="8417" width="9.140625" style="1"/>
    <col min="8418" max="8418" width="10.5703125" style="1" customWidth="1"/>
    <col min="8419" max="8419" width="58.42578125" style="1" customWidth="1"/>
    <col min="8420" max="8425" width="15.5703125" style="1" customWidth="1"/>
    <col min="8426" max="8673" width="9.140625" style="1"/>
    <col min="8674" max="8674" width="10.5703125" style="1" customWidth="1"/>
    <col min="8675" max="8675" width="58.42578125" style="1" customWidth="1"/>
    <col min="8676" max="8681" width="15.5703125" style="1" customWidth="1"/>
    <col min="8682" max="8929" width="9.140625" style="1"/>
    <col min="8930" max="8930" width="10.5703125" style="1" customWidth="1"/>
    <col min="8931" max="8931" width="58.42578125" style="1" customWidth="1"/>
    <col min="8932" max="8937" width="15.5703125" style="1" customWidth="1"/>
    <col min="8938" max="9185" width="9.140625" style="1"/>
    <col min="9186" max="9186" width="10.5703125" style="1" customWidth="1"/>
    <col min="9187" max="9187" width="58.42578125" style="1" customWidth="1"/>
    <col min="9188" max="9193" width="15.5703125" style="1" customWidth="1"/>
    <col min="9194" max="9441" width="9.140625" style="1"/>
    <col min="9442" max="9442" width="10.5703125" style="1" customWidth="1"/>
    <col min="9443" max="9443" width="58.42578125" style="1" customWidth="1"/>
    <col min="9444" max="9449" width="15.5703125" style="1" customWidth="1"/>
    <col min="9450" max="9697" width="9.140625" style="1"/>
    <col min="9698" max="9698" width="10.5703125" style="1" customWidth="1"/>
    <col min="9699" max="9699" width="58.42578125" style="1" customWidth="1"/>
    <col min="9700" max="9705" width="15.5703125" style="1" customWidth="1"/>
    <col min="9706" max="9953" width="9.140625" style="1"/>
    <col min="9954" max="9954" width="10.5703125" style="1" customWidth="1"/>
    <col min="9955" max="9955" width="58.42578125" style="1" customWidth="1"/>
    <col min="9956" max="9961" width="15.5703125" style="1" customWidth="1"/>
    <col min="9962" max="10209" width="9.140625" style="1"/>
    <col min="10210" max="10210" width="10.5703125" style="1" customWidth="1"/>
    <col min="10211" max="10211" width="58.42578125" style="1" customWidth="1"/>
    <col min="10212" max="10217" width="15.5703125" style="1" customWidth="1"/>
    <col min="10218" max="10465" width="9.140625" style="1"/>
    <col min="10466" max="10466" width="10.5703125" style="1" customWidth="1"/>
    <col min="10467" max="10467" width="58.42578125" style="1" customWidth="1"/>
    <col min="10468" max="10473" width="15.5703125" style="1" customWidth="1"/>
    <col min="10474" max="10721" width="9.140625" style="1"/>
    <col min="10722" max="10722" width="10.5703125" style="1" customWidth="1"/>
    <col min="10723" max="10723" width="58.42578125" style="1" customWidth="1"/>
    <col min="10724" max="10729" width="15.5703125" style="1" customWidth="1"/>
    <col min="10730" max="10977" width="9.140625" style="1"/>
    <col min="10978" max="10978" width="10.5703125" style="1" customWidth="1"/>
    <col min="10979" max="10979" width="58.42578125" style="1" customWidth="1"/>
    <col min="10980" max="10985" width="15.5703125" style="1" customWidth="1"/>
    <col min="10986" max="11233" width="9.140625" style="1"/>
    <col min="11234" max="11234" width="10.5703125" style="1" customWidth="1"/>
    <col min="11235" max="11235" width="58.42578125" style="1" customWidth="1"/>
    <col min="11236" max="11241" width="15.5703125" style="1" customWidth="1"/>
    <col min="11242" max="11489" width="9.140625" style="1"/>
    <col min="11490" max="11490" width="10.5703125" style="1" customWidth="1"/>
    <col min="11491" max="11491" width="58.42578125" style="1" customWidth="1"/>
    <col min="11492" max="11497" width="15.5703125" style="1" customWidth="1"/>
    <col min="11498" max="11745" width="9.140625" style="1"/>
    <col min="11746" max="11746" width="10.5703125" style="1" customWidth="1"/>
    <col min="11747" max="11747" width="58.42578125" style="1" customWidth="1"/>
    <col min="11748" max="11753" width="15.5703125" style="1" customWidth="1"/>
    <col min="11754" max="12001" width="9.140625" style="1"/>
    <col min="12002" max="12002" width="10.5703125" style="1" customWidth="1"/>
    <col min="12003" max="12003" width="58.42578125" style="1" customWidth="1"/>
    <col min="12004" max="12009" width="15.5703125" style="1" customWidth="1"/>
    <col min="12010" max="12257" width="9.140625" style="1"/>
    <col min="12258" max="12258" width="10.5703125" style="1" customWidth="1"/>
    <col min="12259" max="12259" width="58.42578125" style="1" customWidth="1"/>
    <col min="12260" max="12265" width="15.5703125" style="1" customWidth="1"/>
    <col min="12266" max="12513" width="9.140625" style="1"/>
    <col min="12514" max="12514" width="10.5703125" style="1" customWidth="1"/>
    <col min="12515" max="12515" width="58.42578125" style="1" customWidth="1"/>
    <col min="12516" max="12521" width="15.5703125" style="1" customWidth="1"/>
    <col min="12522" max="12769" width="9.140625" style="1"/>
    <col min="12770" max="12770" width="10.5703125" style="1" customWidth="1"/>
    <col min="12771" max="12771" width="58.42578125" style="1" customWidth="1"/>
    <col min="12772" max="12777" width="15.5703125" style="1" customWidth="1"/>
    <col min="12778" max="13025" width="9.140625" style="1"/>
    <col min="13026" max="13026" width="10.5703125" style="1" customWidth="1"/>
    <col min="13027" max="13027" width="58.42578125" style="1" customWidth="1"/>
    <col min="13028" max="13033" width="15.5703125" style="1" customWidth="1"/>
    <col min="13034" max="13281" width="9.140625" style="1"/>
    <col min="13282" max="13282" width="10.5703125" style="1" customWidth="1"/>
    <col min="13283" max="13283" width="58.42578125" style="1" customWidth="1"/>
    <col min="13284" max="13289" width="15.5703125" style="1" customWidth="1"/>
    <col min="13290" max="13537" width="9.140625" style="1"/>
    <col min="13538" max="13538" width="10.5703125" style="1" customWidth="1"/>
    <col min="13539" max="13539" width="58.42578125" style="1" customWidth="1"/>
    <col min="13540" max="13545" width="15.5703125" style="1" customWidth="1"/>
    <col min="13546" max="13793" width="9.140625" style="1"/>
    <col min="13794" max="13794" width="10.5703125" style="1" customWidth="1"/>
    <col min="13795" max="13795" width="58.42578125" style="1" customWidth="1"/>
    <col min="13796" max="13801" width="15.5703125" style="1" customWidth="1"/>
    <col min="13802" max="14049" width="9.140625" style="1"/>
    <col min="14050" max="14050" width="10.5703125" style="1" customWidth="1"/>
    <col min="14051" max="14051" width="58.42578125" style="1" customWidth="1"/>
    <col min="14052" max="14057" width="15.5703125" style="1" customWidth="1"/>
    <col min="14058" max="14305" width="9.140625" style="1"/>
    <col min="14306" max="14306" width="10.5703125" style="1" customWidth="1"/>
    <col min="14307" max="14307" width="58.42578125" style="1" customWidth="1"/>
    <col min="14308" max="14313" width="15.5703125" style="1" customWidth="1"/>
    <col min="14314" max="14561" width="9.140625" style="1"/>
    <col min="14562" max="14562" width="10.5703125" style="1" customWidth="1"/>
    <col min="14563" max="14563" width="58.42578125" style="1" customWidth="1"/>
    <col min="14564" max="14569" width="15.5703125" style="1" customWidth="1"/>
    <col min="14570" max="14817" width="9.140625" style="1"/>
    <col min="14818" max="14818" width="10.5703125" style="1" customWidth="1"/>
    <col min="14819" max="14819" width="58.42578125" style="1" customWidth="1"/>
    <col min="14820" max="14825" width="15.5703125" style="1" customWidth="1"/>
    <col min="14826" max="15073" width="9.140625" style="1"/>
    <col min="15074" max="15074" width="10.5703125" style="1" customWidth="1"/>
    <col min="15075" max="15075" width="58.42578125" style="1" customWidth="1"/>
    <col min="15076" max="15081" width="15.5703125" style="1" customWidth="1"/>
    <col min="15082" max="15329" width="9.140625" style="1"/>
    <col min="15330" max="15330" width="10.5703125" style="1" customWidth="1"/>
    <col min="15331" max="15331" width="58.42578125" style="1" customWidth="1"/>
    <col min="15332" max="15337" width="15.5703125" style="1" customWidth="1"/>
    <col min="15338" max="15585" width="9.140625" style="1"/>
    <col min="15586" max="15586" width="10.5703125" style="1" customWidth="1"/>
    <col min="15587" max="15587" width="58.42578125" style="1" customWidth="1"/>
    <col min="15588" max="15593" width="15.5703125" style="1" customWidth="1"/>
    <col min="15594" max="15841" width="9.140625" style="1"/>
    <col min="15842" max="15842" width="10.5703125" style="1" customWidth="1"/>
    <col min="15843" max="15843" width="58.42578125" style="1" customWidth="1"/>
    <col min="15844" max="15849" width="15.5703125" style="1" customWidth="1"/>
    <col min="15850" max="16097" width="9.140625" style="1"/>
    <col min="16098" max="16098" width="10.5703125" style="1" customWidth="1"/>
    <col min="16099" max="16099" width="58.42578125" style="1" customWidth="1"/>
    <col min="16100" max="16105" width="15.5703125" style="1" customWidth="1"/>
    <col min="16106" max="16383" width="9.140625" style="1"/>
    <col min="16384" max="16384" width="9.140625" style="1" customWidth="1"/>
  </cols>
  <sheetData>
    <row r="1" spans="1:7" ht="45" customHeight="1" x14ac:dyDescent="0.25">
      <c r="A1" s="59" t="s">
        <v>160</v>
      </c>
      <c r="B1" s="60"/>
      <c r="C1" s="60"/>
      <c r="D1" s="60"/>
      <c r="E1" s="60"/>
      <c r="F1" s="60"/>
      <c r="G1" s="61"/>
    </row>
    <row r="2" spans="1:7" ht="80.099999999999994" customHeight="1" x14ac:dyDescent="0.25">
      <c r="A2" s="2" t="s">
        <v>0</v>
      </c>
      <c r="B2" s="2" t="s">
        <v>1</v>
      </c>
      <c r="C2" s="2" t="s">
        <v>146</v>
      </c>
      <c r="D2" s="2" t="s">
        <v>155</v>
      </c>
      <c r="E2" s="2" t="s">
        <v>156</v>
      </c>
      <c r="F2" s="2" t="s">
        <v>161</v>
      </c>
      <c r="G2" s="2" t="s">
        <v>162</v>
      </c>
    </row>
    <row r="3" spans="1:7" ht="9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7</v>
      </c>
    </row>
    <row r="4" spans="1:7" ht="20.100000000000001" customHeight="1" x14ac:dyDescent="0.25">
      <c r="A4" s="62" t="s">
        <v>73</v>
      </c>
      <c r="B4" s="62"/>
      <c r="C4" s="6">
        <f>C5</f>
        <v>1627729.3200000003</v>
      </c>
      <c r="D4" s="6">
        <f>D5</f>
        <v>3382576.9200000004</v>
      </c>
      <c r="E4" s="6">
        <f t="shared" ref="E4" si="0">E5</f>
        <v>1805586.24</v>
      </c>
      <c r="F4" s="6">
        <f>(E4/C4)*100</f>
        <v>110.92668896570589</v>
      </c>
      <c r="G4" s="6">
        <f>(E4/D4)*100</f>
        <v>53.379014955260786</v>
      </c>
    </row>
    <row r="5" spans="1:7" ht="20.100000000000001" customHeight="1" x14ac:dyDescent="0.25">
      <c r="A5" s="4">
        <v>6</v>
      </c>
      <c r="B5" s="5" t="s">
        <v>2</v>
      </c>
      <c r="C5" s="6">
        <f>C6+C15+C18+C21+C27</f>
        <v>1627729.3200000003</v>
      </c>
      <c r="D5" s="6">
        <f>D6+D15+D18+D21+D27</f>
        <v>3382576.9200000004</v>
      </c>
      <c r="E5" s="6">
        <f>E6+E15+E18+E21+E27</f>
        <v>1805586.24</v>
      </c>
      <c r="F5" s="6">
        <f t="shared" ref="F5:F30" si="1">(E5/C5)*100</f>
        <v>110.92668896570589</v>
      </c>
      <c r="G5" s="6">
        <f t="shared" ref="G5:G30" si="2">(E5/D5)*100</f>
        <v>53.379014955260786</v>
      </c>
    </row>
    <row r="6" spans="1:7" ht="20.100000000000001" customHeight="1" x14ac:dyDescent="0.25">
      <c r="A6" s="4">
        <v>63</v>
      </c>
      <c r="B6" s="7" t="s">
        <v>3</v>
      </c>
      <c r="C6" s="6">
        <f>C7+C9+C11+C13</f>
        <v>1350133</v>
      </c>
      <c r="D6" s="6">
        <v>3015949.6</v>
      </c>
      <c r="E6" s="6">
        <f>E7+E9+E11+E13</f>
        <v>1499370.8199999998</v>
      </c>
      <c r="F6" s="6">
        <f t="shared" si="1"/>
        <v>111.05356435254896</v>
      </c>
      <c r="G6" s="6">
        <f t="shared" si="2"/>
        <v>49.714717381218833</v>
      </c>
    </row>
    <row r="7" spans="1:7" x14ac:dyDescent="0.25">
      <c r="A7" s="4">
        <v>632</v>
      </c>
      <c r="B7" s="7" t="s">
        <v>171</v>
      </c>
      <c r="C7" s="6">
        <f>C8</f>
        <v>0</v>
      </c>
      <c r="D7" s="6"/>
      <c r="E7" s="6">
        <f>E8</f>
        <v>1755.92</v>
      </c>
      <c r="F7" s="6" t="e">
        <f t="shared" ref="F7:F8" si="3">(E7/C7)*100</f>
        <v>#DIV/0!</v>
      </c>
      <c r="G7" s="6" t="e">
        <f t="shared" ref="G7:G8" si="4">(E7/D7)*100</f>
        <v>#DIV/0!</v>
      </c>
    </row>
    <row r="8" spans="1:7" x14ac:dyDescent="0.25">
      <c r="A8" s="5">
        <v>6321</v>
      </c>
      <c r="B8" s="7" t="s">
        <v>172</v>
      </c>
      <c r="C8" s="6">
        <v>0</v>
      </c>
      <c r="D8" s="6"/>
      <c r="E8" s="6">
        <v>1755.92</v>
      </c>
      <c r="F8" s="6" t="e">
        <f t="shared" si="3"/>
        <v>#DIV/0!</v>
      </c>
      <c r="G8" s="6" t="e">
        <f t="shared" si="4"/>
        <v>#DIV/0!</v>
      </c>
    </row>
    <row r="9" spans="1:7" ht="30" x14ac:dyDescent="0.25">
      <c r="A9" s="4">
        <v>636</v>
      </c>
      <c r="B9" s="7" t="s">
        <v>4</v>
      </c>
      <c r="C9" s="6">
        <f>SUM(C10:C10)</f>
        <v>1342189.69</v>
      </c>
      <c r="D9" s="6"/>
      <c r="E9" s="6">
        <f>SUM(E10:E10)</f>
        <v>1491853.75</v>
      </c>
      <c r="F9" s="6">
        <f t="shared" si="1"/>
        <v>111.15073831330055</v>
      </c>
      <c r="G9" s="6" t="e">
        <f t="shared" si="2"/>
        <v>#DIV/0!</v>
      </c>
    </row>
    <row r="10" spans="1:7" ht="32.1" customHeight="1" x14ac:dyDescent="0.25">
      <c r="A10" s="5">
        <v>6361</v>
      </c>
      <c r="B10" s="7" t="s">
        <v>5</v>
      </c>
      <c r="C10" s="6">
        <v>1342189.69</v>
      </c>
      <c r="D10" s="6"/>
      <c r="E10" s="6">
        <v>1491853.75</v>
      </c>
      <c r="F10" s="6">
        <f t="shared" si="1"/>
        <v>111.15073831330055</v>
      </c>
      <c r="G10" s="6" t="e">
        <f t="shared" si="2"/>
        <v>#DIV/0!</v>
      </c>
    </row>
    <row r="11" spans="1:7" ht="20.100000000000001" customHeight="1" x14ac:dyDescent="0.25">
      <c r="A11" s="9">
        <v>638</v>
      </c>
      <c r="B11" s="7" t="s">
        <v>6</v>
      </c>
      <c r="C11" s="6">
        <f>C12</f>
        <v>3297.8</v>
      </c>
      <c r="D11" s="6"/>
      <c r="E11" s="6">
        <f t="shared" ref="E11" si="5">E12</f>
        <v>0</v>
      </c>
      <c r="F11" s="6">
        <f t="shared" si="1"/>
        <v>0</v>
      </c>
      <c r="G11" s="6" t="e">
        <f t="shared" si="2"/>
        <v>#DIV/0!</v>
      </c>
    </row>
    <row r="12" spans="1:7" ht="20.100000000000001" customHeight="1" x14ac:dyDescent="0.25">
      <c r="A12" s="7">
        <v>6381</v>
      </c>
      <c r="B12" s="7" t="s">
        <v>7</v>
      </c>
      <c r="C12" s="6">
        <v>3297.8</v>
      </c>
      <c r="D12" s="6"/>
      <c r="E12" s="6">
        <v>0</v>
      </c>
      <c r="F12" s="6">
        <f t="shared" si="1"/>
        <v>0</v>
      </c>
      <c r="G12" s="6" t="e">
        <f t="shared" si="2"/>
        <v>#DIV/0!</v>
      </c>
    </row>
    <row r="13" spans="1:7" ht="20.100000000000001" customHeight="1" x14ac:dyDescent="0.25">
      <c r="A13" s="4">
        <v>639</v>
      </c>
      <c r="B13" s="7" t="s">
        <v>8</v>
      </c>
      <c r="C13" s="6">
        <f>C14</f>
        <v>4645.51</v>
      </c>
      <c r="D13" s="6"/>
      <c r="E13" s="6">
        <f>E14</f>
        <v>5761.15</v>
      </c>
      <c r="F13" s="6">
        <f t="shared" si="1"/>
        <v>124.01544717372258</v>
      </c>
      <c r="G13" s="6" t="e">
        <f t="shared" si="2"/>
        <v>#DIV/0!</v>
      </c>
    </row>
    <row r="14" spans="1:7" ht="32.1" customHeight="1" x14ac:dyDescent="0.25">
      <c r="A14" s="5">
        <v>6393</v>
      </c>
      <c r="B14" s="7" t="s">
        <v>9</v>
      </c>
      <c r="C14" s="6">
        <v>4645.51</v>
      </c>
      <c r="D14" s="6"/>
      <c r="E14" s="6">
        <v>5761.15</v>
      </c>
      <c r="F14" s="6">
        <f t="shared" si="1"/>
        <v>124.01544717372258</v>
      </c>
      <c r="G14" s="6" t="e">
        <f t="shared" si="2"/>
        <v>#DIV/0!</v>
      </c>
    </row>
    <row r="15" spans="1:7" ht="20.100000000000001" customHeight="1" x14ac:dyDescent="0.25">
      <c r="A15" s="4">
        <v>64</v>
      </c>
      <c r="B15" s="36" t="s">
        <v>10</v>
      </c>
      <c r="C15" s="6">
        <f>C16</f>
        <v>793.86</v>
      </c>
      <c r="D15" s="6"/>
      <c r="E15" s="6">
        <f t="shared" ref="E15:E16" si="6">E16</f>
        <v>0</v>
      </c>
      <c r="F15" s="6">
        <f t="shared" si="1"/>
        <v>0</v>
      </c>
      <c r="G15" s="6" t="e">
        <f t="shared" si="2"/>
        <v>#DIV/0!</v>
      </c>
    </row>
    <row r="16" spans="1:7" ht="20.100000000000001" customHeight="1" x14ac:dyDescent="0.25">
      <c r="A16" s="4">
        <v>641</v>
      </c>
      <c r="B16" s="36" t="s">
        <v>11</v>
      </c>
      <c r="C16" s="6">
        <f>C17</f>
        <v>793.86</v>
      </c>
      <c r="D16" s="6"/>
      <c r="E16" s="6">
        <f t="shared" si="6"/>
        <v>0</v>
      </c>
      <c r="F16" s="6">
        <f t="shared" si="1"/>
        <v>0</v>
      </c>
      <c r="G16" s="6" t="e">
        <f t="shared" si="2"/>
        <v>#DIV/0!</v>
      </c>
    </row>
    <row r="17" spans="1:7" ht="20.100000000000001" customHeight="1" x14ac:dyDescent="0.25">
      <c r="A17" s="5">
        <v>6413</v>
      </c>
      <c r="B17" s="7" t="s">
        <v>12</v>
      </c>
      <c r="C17" s="6">
        <v>793.86</v>
      </c>
      <c r="D17" s="6"/>
      <c r="E17" s="6">
        <v>0</v>
      </c>
      <c r="F17" s="6">
        <f t="shared" si="1"/>
        <v>0</v>
      </c>
      <c r="G17" s="6" t="e">
        <f t="shared" si="2"/>
        <v>#DIV/0!</v>
      </c>
    </row>
    <row r="18" spans="1:7" ht="32.1" customHeight="1" x14ac:dyDescent="0.25">
      <c r="A18" s="4">
        <v>65</v>
      </c>
      <c r="B18" s="7" t="s">
        <v>13</v>
      </c>
      <c r="C18" s="6">
        <f>C19</f>
        <v>33592.870000000003</v>
      </c>
      <c r="D18" s="6">
        <v>74555.600000000006</v>
      </c>
      <c r="E18" s="6">
        <f>E19</f>
        <v>33219.599999999999</v>
      </c>
      <c r="F18" s="6">
        <f t="shared" si="1"/>
        <v>98.888841590492262</v>
      </c>
      <c r="G18" s="6">
        <f t="shared" si="2"/>
        <v>44.556813975073631</v>
      </c>
    </row>
    <row r="19" spans="1:7" ht="20.100000000000001" customHeight="1" x14ac:dyDescent="0.25">
      <c r="A19" s="4">
        <v>652</v>
      </c>
      <c r="B19" s="10" t="s">
        <v>14</v>
      </c>
      <c r="C19" s="6">
        <f>C20</f>
        <v>33592.870000000003</v>
      </c>
      <c r="D19" s="6"/>
      <c r="E19" s="6">
        <f>E20</f>
        <v>33219.599999999999</v>
      </c>
      <c r="F19" s="6">
        <f t="shared" si="1"/>
        <v>98.888841590492262</v>
      </c>
      <c r="G19" s="6" t="e">
        <f t="shared" si="2"/>
        <v>#DIV/0!</v>
      </c>
    </row>
    <row r="20" spans="1:7" ht="20.100000000000001" customHeight="1" x14ac:dyDescent="0.25">
      <c r="A20" s="5">
        <v>6526</v>
      </c>
      <c r="B20" s="36" t="s">
        <v>15</v>
      </c>
      <c r="C20" s="6">
        <v>33592.870000000003</v>
      </c>
      <c r="D20" s="6"/>
      <c r="E20" s="6">
        <v>33219.599999999999</v>
      </c>
      <c r="F20" s="6">
        <f t="shared" si="1"/>
        <v>98.888841590492262</v>
      </c>
      <c r="G20" s="6" t="e">
        <f t="shared" si="2"/>
        <v>#DIV/0!</v>
      </c>
    </row>
    <row r="21" spans="1:7" ht="32.1" customHeight="1" x14ac:dyDescent="0.25">
      <c r="A21" s="4">
        <v>66</v>
      </c>
      <c r="B21" s="7" t="s">
        <v>16</v>
      </c>
      <c r="C21" s="6">
        <f>C22+C24</f>
        <v>5317.79</v>
      </c>
      <c r="D21" s="6">
        <v>53000</v>
      </c>
      <c r="E21" s="6">
        <f>E22+E24</f>
        <v>25006.3</v>
      </c>
      <c r="F21" s="6">
        <f t="shared" si="1"/>
        <v>470.23857655153734</v>
      </c>
      <c r="G21" s="6">
        <f t="shared" si="2"/>
        <v>47.181698113207545</v>
      </c>
    </row>
    <row r="22" spans="1:7" ht="20.100000000000001" customHeight="1" x14ac:dyDescent="0.25">
      <c r="A22" s="4">
        <v>661</v>
      </c>
      <c r="B22" s="7" t="s">
        <v>17</v>
      </c>
      <c r="C22" s="6">
        <f>SUM(C23:C23)</f>
        <v>5067.79</v>
      </c>
      <c r="D22" s="6"/>
      <c r="E22" s="6">
        <f>SUM(E23:E23)</f>
        <v>6806.84</v>
      </c>
      <c r="F22" s="6">
        <f t="shared" si="1"/>
        <v>134.31574710080727</v>
      </c>
      <c r="G22" s="6" t="e">
        <f t="shared" si="2"/>
        <v>#DIV/0!</v>
      </c>
    </row>
    <row r="23" spans="1:7" ht="20.100000000000001" customHeight="1" x14ac:dyDescent="0.25">
      <c r="A23" s="5">
        <v>6615</v>
      </c>
      <c r="B23" s="10" t="s">
        <v>18</v>
      </c>
      <c r="C23" s="6">
        <v>5067.79</v>
      </c>
      <c r="D23" s="6"/>
      <c r="E23" s="6">
        <v>6806.84</v>
      </c>
      <c r="F23" s="6">
        <f t="shared" si="1"/>
        <v>134.31574710080727</v>
      </c>
      <c r="G23" s="6" t="e">
        <f t="shared" si="2"/>
        <v>#DIV/0!</v>
      </c>
    </row>
    <row r="24" spans="1:7" ht="20.100000000000001" customHeight="1" x14ac:dyDescent="0.25">
      <c r="A24" s="4">
        <v>663</v>
      </c>
      <c r="B24" s="7" t="s">
        <v>19</v>
      </c>
      <c r="C24" s="6">
        <f>SUM(C25:C26)</f>
        <v>250</v>
      </c>
      <c r="D24" s="6"/>
      <c r="E24" s="6">
        <f>SUM(E25:E26)</f>
        <v>18199.46</v>
      </c>
      <c r="F24" s="6">
        <f t="shared" si="1"/>
        <v>7279.7839999999997</v>
      </c>
      <c r="G24" s="6" t="e">
        <f t="shared" si="2"/>
        <v>#DIV/0!</v>
      </c>
    </row>
    <row r="25" spans="1:7" ht="20.100000000000001" customHeight="1" x14ac:dyDescent="0.25">
      <c r="A25" s="11">
        <v>6631</v>
      </c>
      <c r="B25" s="10" t="s">
        <v>20</v>
      </c>
      <c r="C25" s="6">
        <v>250</v>
      </c>
      <c r="D25" s="6"/>
      <c r="E25" s="6">
        <v>12774.46</v>
      </c>
      <c r="F25" s="6">
        <f t="shared" ref="F25" si="7">(E25/C25)*100</f>
        <v>5109.7839999999997</v>
      </c>
      <c r="G25" s="6" t="e">
        <f t="shared" ref="G25" si="8">(E25/D25)*100</f>
        <v>#DIV/0!</v>
      </c>
    </row>
    <row r="26" spans="1:7" ht="20.100000000000001" customHeight="1" x14ac:dyDescent="0.25">
      <c r="A26" s="11">
        <v>6632</v>
      </c>
      <c r="B26" s="10" t="s">
        <v>164</v>
      </c>
      <c r="C26" s="6">
        <v>0</v>
      </c>
      <c r="D26" s="6"/>
      <c r="E26" s="6">
        <v>5425</v>
      </c>
      <c r="F26" s="6" t="e">
        <f t="shared" si="1"/>
        <v>#DIV/0!</v>
      </c>
      <c r="G26" s="6" t="e">
        <f t="shared" si="2"/>
        <v>#DIV/0!</v>
      </c>
    </row>
    <row r="27" spans="1:7" ht="30" x14ac:dyDescent="0.25">
      <c r="A27" s="4">
        <v>67</v>
      </c>
      <c r="B27" s="7" t="s">
        <v>21</v>
      </c>
      <c r="C27" s="6">
        <f>C28</f>
        <v>237891.8</v>
      </c>
      <c r="D27" s="6">
        <v>239071.72</v>
      </c>
      <c r="E27" s="6">
        <f t="shared" ref="E27" si="9">E28</f>
        <v>247989.52</v>
      </c>
      <c r="F27" s="6">
        <f t="shared" si="1"/>
        <v>104.24466921516419</v>
      </c>
      <c r="G27" s="6">
        <f t="shared" si="2"/>
        <v>103.73017770566923</v>
      </c>
    </row>
    <row r="28" spans="1:7" ht="32.1" customHeight="1" x14ac:dyDescent="0.25">
      <c r="A28" s="4">
        <v>671</v>
      </c>
      <c r="B28" s="7" t="s">
        <v>22</v>
      </c>
      <c r="C28" s="6">
        <f>SUM(C29:C30)</f>
        <v>237891.8</v>
      </c>
      <c r="D28" s="6"/>
      <c r="E28" s="6">
        <f>SUM(E29:E30)</f>
        <v>247989.52</v>
      </c>
      <c r="F28" s="6">
        <f t="shared" si="1"/>
        <v>104.24466921516419</v>
      </c>
      <c r="G28" s="6" t="e">
        <f t="shared" si="2"/>
        <v>#DIV/0!</v>
      </c>
    </row>
    <row r="29" spans="1:7" ht="20.100000000000001" customHeight="1" x14ac:dyDescent="0.25">
      <c r="A29" s="7">
        <v>6711</v>
      </c>
      <c r="B29" s="7" t="s">
        <v>23</v>
      </c>
      <c r="C29" s="6">
        <v>237821.8</v>
      </c>
      <c r="D29" s="6"/>
      <c r="E29" s="6">
        <v>225537.94</v>
      </c>
      <c r="F29" s="6">
        <f t="shared" si="1"/>
        <v>94.834846931610144</v>
      </c>
      <c r="G29" s="6" t="e">
        <f t="shared" si="2"/>
        <v>#DIV/0!</v>
      </c>
    </row>
    <row r="30" spans="1:7" ht="32.1" customHeight="1" x14ac:dyDescent="0.25">
      <c r="A30" s="5">
        <v>6712</v>
      </c>
      <c r="B30" s="7" t="s">
        <v>24</v>
      </c>
      <c r="C30" s="6">
        <v>70</v>
      </c>
      <c r="D30" s="6"/>
      <c r="E30" s="6">
        <v>22451.579999999998</v>
      </c>
      <c r="F30" s="6">
        <f t="shared" si="1"/>
        <v>32073.685714285712</v>
      </c>
      <c r="G30" s="6" t="e">
        <f t="shared" si="2"/>
        <v>#DIV/0!</v>
      </c>
    </row>
    <row r="31" spans="1:7" ht="15" customHeight="1" x14ac:dyDescent="0.25"/>
    <row r="32" spans="1:7" ht="45" customHeight="1" x14ac:dyDescent="0.25">
      <c r="A32" s="59" t="s">
        <v>163</v>
      </c>
      <c r="B32" s="60"/>
      <c r="C32" s="60"/>
      <c r="D32" s="60"/>
      <c r="E32" s="60"/>
      <c r="F32" s="60"/>
      <c r="G32" s="61"/>
    </row>
    <row r="33" spans="1:7" ht="80.099999999999994" customHeight="1" x14ac:dyDescent="0.25">
      <c r="A33" s="2" t="s">
        <v>0</v>
      </c>
      <c r="B33" s="2" t="s">
        <v>1</v>
      </c>
      <c r="C33" s="2" t="s">
        <v>146</v>
      </c>
      <c r="D33" s="2" t="s">
        <v>155</v>
      </c>
      <c r="E33" s="2" t="s">
        <v>156</v>
      </c>
      <c r="F33" s="2" t="s">
        <v>161</v>
      </c>
      <c r="G33" s="2" t="s">
        <v>162</v>
      </c>
    </row>
    <row r="34" spans="1:7" ht="9" customHeight="1" x14ac:dyDescent="0.25">
      <c r="A34" s="3">
        <v>1</v>
      </c>
      <c r="B34" s="3">
        <v>2</v>
      </c>
      <c r="C34" s="3">
        <v>3</v>
      </c>
      <c r="D34" s="3">
        <v>4</v>
      </c>
      <c r="E34" s="3">
        <v>6</v>
      </c>
      <c r="F34" s="3">
        <v>7</v>
      </c>
      <c r="G34" s="3">
        <v>7</v>
      </c>
    </row>
    <row r="35" spans="1:7" ht="20.100000000000001" customHeight="1" x14ac:dyDescent="0.25">
      <c r="A35" s="62" t="s">
        <v>25</v>
      </c>
      <c r="B35" s="62"/>
      <c r="C35" s="6">
        <f>C36+C82</f>
        <v>1619701.66</v>
      </c>
      <c r="D35" s="6">
        <f>D36+D82</f>
        <v>3380562.8200000003</v>
      </c>
      <c r="E35" s="6">
        <f>E36+E82</f>
        <v>2015173.06</v>
      </c>
      <c r="F35" s="6">
        <f>(E35/C35)*100</f>
        <v>124.41631133476767</v>
      </c>
      <c r="G35" s="6">
        <f>(E35/D35)*100</f>
        <v>59.610578690562534</v>
      </c>
    </row>
    <row r="36" spans="1:7" ht="20.100000000000001" customHeight="1" x14ac:dyDescent="0.25">
      <c r="A36" s="13">
        <v>3</v>
      </c>
      <c r="B36" s="16" t="s">
        <v>72</v>
      </c>
      <c r="C36" s="6">
        <f>C37+C46+C77</f>
        <v>1616499.21</v>
      </c>
      <c r="D36" s="6">
        <f>D37+D46+D77+D80+D81</f>
        <v>3246316.33</v>
      </c>
      <c r="E36" s="6">
        <f t="shared" ref="E36" si="10">E37+E46+E77</f>
        <v>1980579.08</v>
      </c>
      <c r="F36" s="6">
        <f t="shared" ref="F36:F88" si="11">(E36/C36)*100</f>
        <v>122.52273726753013</v>
      </c>
      <c r="G36" s="6">
        <f t="shared" ref="G36:G88" si="12">(E36/D36)*100</f>
        <v>61.010045807827971</v>
      </c>
    </row>
    <row r="37" spans="1:7" ht="20.100000000000001" customHeight="1" x14ac:dyDescent="0.25">
      <c r="A37" s="4">
        <v>31</v>
      </c>
      <c r="B37" s="5" t="s">
        <v>26</v>
      </c>
      <c r="C37" s="6">
        <f>C38+C42+C44</f>
        <v>1385687.45</v>
      </c>
      <c r="D37" s="6">
        <f>'POSEBAN DIO'!C42+'POSEBAN DIO'!C44+'POSEBAN DIO'!C52+'POSEBAN DIO'!C56+'POSEBAN DIO'!C66+'POSEBAN DIO'!C70+'POSEBAN DIO'!C72+'POSEBAN DIO'!C199+'POSEBAN DIO'!C225+'POSEBAN DIO'!C235+'POSEBAN DIO'!C247+'POSEBAN DIO'!C250</f>
        <v>2778161.19</v>
      </c>
      <c r="E37" s="6">
        <f t="shared" ref="E37" si="13">E38+E42+E44</f>
        <v>1766135.29</v>
      </c>
      <c r="F37" s="6">
        <f t="shared" si="11"/>
        <v>127.45553046612352</v>
      </c>
      <c r="G37" s="6">
        <f t="shared" si="12"/>
        <v>63.572095685347904</v>
      </c>
    </row>
    <row r="38" spans="1:7" ht="20.100000000000001" customHeight="1" x14ac:dyDescent="0.25">
      <c r="A38" s="4">
        <v>311</v>
      </c>
      <c r="B38" s="5" t="s">
        <v>27</v>
      </c>
      <c r="C38" s="6">
        <f>SUM(C39:C41)</f>
        <v>1145295.2899999998</v>
      </c>
      <c r="D38" s="6"/>
      <c r="E38" s="6">
        <f t="shared" ref="E38" si="14">SUM(E39:E41)</f>
        <v>1466273.34</v>
      </c>
      <c r="F38" s="6">
        <f t="shared" si="11"/>
        <v>128.02578975069395</v>
      </c>
      <c r="G38" s="6" t="e">
        <f t="shared" si="12"/>
        <v>#DIV/0!</v>
      </c>
    </row>
    <row r="39" spans="1:7" ht="20.100000000000001" customHeight="1" x14ac:dyDescent="0.25">
      <c r="A39" s="5">
        <v>3111</v>
      </c>
      <c r="B39" s="5" t="s">
        <v>28</v>
      </c>
      <c r="C39" s="6">
        <v>1133823.17</v>
      </c>
      <c r="D39" s="6"/>
      <c r="E39" s="6">
        <v>1437454.92</v>
      </c>
      <c r="F39" s="6">
        <f t="shared" si="11"/>
        <v>126.77946244474789</v>
      </c>
      <c r="G39" s="6" t="e">
        <f t="shared" si="12"/>
        <v>#DIV/0!</v>
      </c>
    </row>
    <row r="40" spans="1:7" ht="20.100000000000001" customHeight="1" x14ac:dyDescent="0.25">
      <c r="A40" s="5">
        <v>3113</v>
      </c>
      <c r="B40" s="5" t="s">
        <v>29</v>
      </c>
      <c r="C40" s="6">
        <v>1663.42</v>
      </c>
      <c r="D40" s="6"/>
      <c r="E40" s="6">
        <v>15170.84</v>
      </c>
      <c r="F40" s="6">
        <f t="shared" si="11"/>
        <v>912.02702865181368</v>
      </c>
      <c r="G40" s="6" t="e">
        <f t="shared" si="12"/>
        <v>#DIV/0!</v>
      </c>
    </row>
    <row r="41" spans="1:7" ht="20.100000000000001" customHeight="1" x14ac:dyDescent="0.25">
      <c r="A41" s="5">
        <v>3114</v>
      </c>
      <c r="B41" s="5" t="s">
        <v>30</v>
      </c>
      <c r="C41" s="6">
        <v>9808.7000000000007</v>
      </c>
      <c r="D41" s="6"/>
      <c r="E41" s="6">
        <v>13647.58</v>
      </c>
      <c r="F41" s="6">
        <f t="shared" si="11"/>
        <v>139.13750038231365</v>
      </c>
      <c r="G41" s="6" t="e">
        <f t="shared" si="12"/>
        <v>#DIV/0!</v>
      </c>
    </row>
    <row r="42" spans="1:7" ht="20.100000000000001" customHeight="1" x14ac:dyDescent="0.25">
      <c r="A42" s="4">
        <v>312</v>
      </c>
      <c r="B42" s="5" t="s">
        <v>31</v>
      </c>
      <c r="C42" s="6">
        <f>C43</f>
        <v>51418.57</v>
      </c>
      <c r="D42" s="6"/>
      <c r="E42" s="6">
        <f t="shared" ref="E42" si="15">E43</f>
        <v>57902.270000000004</v>
      </c>
      <c r="F42" s="6">
        <f t="shared" si="11"/>
        <v>112.6096466704539</v>
      </c>
      <c r="G42" s="6" t="e">
        <f t="shared" si="12"/>
        <v>#DIV/0!</v>
      </c>
    </row>
    <row r="43" spans="1:7" ht="20.100000000000001" customHeight="1" x14ac:dyDescent="0.25">
      <c r="A43" s="5">
        <v>3121</v>
      </c>
      <c r="B43" s="5" t="s">
        <v>31</v>
      </c>
      <c r="C43" s="6">
        <v>51418.57</v>
      </c>
      <c r="D43" s="6"/>
      <c r="E43" s="6">
        <v>57902.270000000004</v>
      </c>
      <c r="F43" s="6">
        <f t="shared" si="11"/>
        <v>112.6096466704539</v>
      </c>
      <c r="G43" s="6" t="e">
        <f t="shared" si="12"/>
        <v>#DIV/0!</v>
      </c>
    </row>
    <row r="44" spans="1:7" ht="20.100000000000001" customHeight="1" x14ac:dyDescent="0.25">
      <c r="A44" s="4">
        <v>313</v>
      </c>
      <c r="B44" s="5" t="s">
        <v>32</v>
      </c>
      <c r="C44" s="6">
        <f>C45</f>
        <v>188973.59</v>
      </c>
      <c r="D44" s="6"/>
      <c r="E44" s="6">
        <f>SUM(E45:E45)</f>
        <v>241959.67999999996</v>
      </c>
      <c r="F44" s="6">
        <f t="shared" si="11"/>
        <v>128.0388862803527</v>
      </c>
      <c r="G44" s="6" t="e">
        <f t="shared" si="12"/>
        <v>#DIV/0!</v>
      </c>
    </row>
    <row r="45" spans="1:7" ht="20.100000000000001" customHeight="1" x14ac:dyDescent="0.25">
      <c r="A45" s="5">
        <v>3132</v>
      </c>
      <c r="B45" s="7" t="s">
        <v>33</v>
      </c>
      <c r="C45" s="6">
        <v>188973.59</v>
      </c>
      <c r="D45" s="6"/>
      <c r="E45" s="6">
        <v>241959.67999999996</v>
      </c>
      <c r="F45" s="6">
        <f t="shared" si="11"/>
        <v>128.0388862803527</v>
      </c>
      <c r="G45" s="6" t="e">
        <f t="shared" si="12"/>
        <v>#DIV/0!</v>
      </c>
    </row>
    <row r="46" spans="1:7" ht="20.100000000000001" customHeight="1" x14ac:dyDescent="0.25">
      <c r="A46" s="4">
        <v>32</v>
      </c>
      <c r="B46" s="5" t="s">
        <v>34</v>
      </c>
      <c r="C46" s="6">
        <f>C47+C52+C59+C69+C71</f>
        <v>230794.57</v>
      </c>
      <c r="D46" s="6">
        <v>403350.13999999996</v>
      </c>
      <c r="E46" s="6">
        <f>E47+E52+E59+E69+E71</f>
        <v>214441.73999999996</v>
      </c>
      <c r="F46" s="6">
        <f t="shared" si="11"/>
        <v>92.914551672511166</v>
      </c>
      <c r="G46" s="6">
        <f t="shared" si="12"/>
        <v>53.165158192333827</v>
      </c>
    </row>
    <row r="47" spans="1:7" ht="20.100000000000001" customHeight="1" x14ac:dyDescent="0.25">
      <c r="A47" s="4">
        <v>321</v>
      </c>
      <c r="B47" s="5" t="s">
        <v>35</v>
      </c>
      <c r="C47" s="6">
        <f>SUM(C48:C51)</f>
        <v>32718.82</v>
      </c>
      <c r="D47" s="6"/>
      <c r="E47" s="6">
        <f t="shared" ref="E47" si="16">SUM(E48:E51)</f>
        <v>31393.199999999997</v>
      </c>
      <c r="F47" s="6">
        <f t="shared" si="11"/>
        <v>95.948448018602122</v>
      </c>
      <c r="G47" s="6" t="e">
        <f t="shared" si="12"/>
        <v>#DIV/0!</v>
      </c>
    </row>
    <row r="48" spans="1:7" ht="20.100000000000001" customHeight="1" x14ac:dyDescent="0.25">
      <c r="A48" s="5">
        <v>3211</v>
      </c>
      <c r="B48" s="5" t="s">
        <v>36</v>
      </c>
      <c r="C48" s="6">
        <v>6970.49</v>
      </c>
      <c r="D48" s="6"/>
      <c r="E48" s="6">
        <v>4814.6499999999996</v>
      </c>
      <c r="F48" s="6">
        <f t="shared" si="11"/>
        <v>69.071901688403543</v>
      </c>
      <c r="G48" s="6" t="e">
        <f t="shared" si="12"/>
        <v>#DIV/0!</v>
      </c>
    </row>
    <row r="49" spans="1:7" ht="20.100000000000001" customHeight="1" x14ac:dyDescent="0.25">
      <c r="A49" s="5">
        <v>3212</v>
      </c>
      <c r="B49" s="7" t="s">
        <v>37</v>
      </c>
      <c r="C49" s="6">
        <v>25267.33</v>
      </c>
      <c r="D49" s="6"/>
      <c r="E49" s="6">
        <v>25578.549999999996</v>
      </c>
      <c r="F49" s="6">
        <f t="shared" si="11"/>
        <v>101.23170908837615</v>
      </c>
      <c r="G49" s="6" t="e">
        <f t="shared" si="12"/>
        <v>#DIV/0!</v>
      </c>
    </row>
    <row r="50" spans="1:7" ht="20.100000000000001" customHeight="1" x14ac:dyDescent="0.25">
      <c r="A50" s="5">
        <v>3213</v>
      </c>
      <c r="B50" s="5" t="s">
        <v>38</v>
      </c>
      <c r="C50" s="6">
        <v>415</v>
      </c>
      <c r="D50" s="6"/>
      <c r="E50" s="6">
        <v>960</v>
      </c>
      <c r="F50" s="6">
        <f t="shared" si="11"/>
        <v>231.32530120481925</v>
      </c>
      <c r="G50" s="6" t="e">
        <f t="shared" si="12"/>
        <v>#DIV/0!</v>
      </c>
    </row>
    <row r="51" spans="1:7" ht="20.100000000000001" customHeight="1" x14ac:dyDescent="0.25">
      <c r="A51" s="5">
        <v>3214</v>
      </c>
      <c r="B51" s="5" t="s">
        <v>39</v>
      </c>
      <c r="C51" s="6">
        <v>66</v>
      </c>
      <c r="D51" s="6"/>
      <c r="E51" s="6">
        <v>40</v>
      </c>
      <c r="F51" s="6">
        <f t="shared" si="11"/>
        <v>60.606060606060609</v>
      </c>
      <c r="G51" s="6" t="e">
        <f t="shared" si="12"/>
        <v>#DIV/0!</v>
      </c>
    </row>
    <row r="52" spans="1:7" ht="20.100000000000001" customHeight="1" x14ac:dyDescent="0.25">
      <c r="A52" s="4">
        <v>322</v>
      </c>
      <c r="B52" s="5" t="s">
        <v>40</v>
      </c>
      <c r="C52" s="6">
        <f>SUM(C53:C58)</f>
        <v>160931.6</v>
      </c>
      <c r="D52" s="6"/>
      <c r="E52" s="6">
        <f t="shared" ref="E52" si="17">SUM(E53:E58)</f>
        <v>141526.53999999998</v>
      </c>
      <c r="F52" s="6">
        <f t="shared" si="11"/>
        <v>87.942044943317526</v>
      </c>
      <c r="G52" s="6" t="e">
        <f t="shared" si="12"/>
        <v>#DIV/0!</v>
      </c>
    </row>
    <row r="53" spans="1:7" ht="20.100000000000001" customHeight="1" x14ac:dyDescent="0.25">
      <c r="A53" s="5">
        <v>3221</v>
      </c>
      <c r="B53" s="5" t="s">
        <v>41</v>
      </c>
      <c r="C53" s="6">
        <v>12970.81</v>
      </c>
      <c r="D53" s="6"/>
      <c r="E53" s="6">
        <v>11949.080000000002</v>
      </c>
      <c r="F53" s="6">
        <f t="shared" si="11"/>
        <v>92.12285123288369</v>
      </c>
      <c r="G53" s="6" t="e">
        <f t="shared" si="12"/>
        <v>#DIV/0!</v>
      </c>
    </row>
    <row r="54" spans="1:7" ht="20.100000000000001" customHeight="1" x14ac:dyDescent="0.25">
      <c r="A54" s="5">
        <v>3222</v>
      </c>
      <c r="B54" s="5" t="s">
        <v>42</v>
      </c>
      <c r="C54" s="6">
        <v>115977.59</v>
      </c>
      <c r="D54" s="6"/>
      <c r="E54" s="6">
        <v>108838.81999999998</v>
      </c>
      <c r="F54" s="6">
        <f t="shared" si="11"/>
        <v>93.844698790516318</v>
      </c>
      <c r="G54" s="6" t="e">
        <f t="shared" si="12"/>
        <v>#DIV/0!</v>
      </c>
    </row>
    <row r="55" spans="1:7" ht="20.100000000000001" customHeight="1" x14ac:dyDescent="0.25">
      <c r="A55" s="5">
        <v>3223</v>
      </c>
      <c r="B55" s="5" t="s">
        <v>43</v>
      </c>
      <c r="C55" s="6">
        <v>28236.78</v>
      </c>
      <c r="D55" s="6"/>
      <c r="E55" s="6">
        <v>17194.050000000003</v>
      </c>
      <c r="F55" s="6">
        <f t="shared" si="11"/>
        <v>60.892389288013725</v>
      </c>
      <c r="G55" s="6" t="e">
        <f t="shared" si="12"/>
        <v>#DIV/0!</v>
      </c>
    </row>
    <row r="56" spans="1:7" ht="20.100000000000001" customHeight="1" x14ac:dyDescent="0.25">
      <c r="A56" s="5">
        <v>3224</v>
      </c>
      <c r="B56" s="5" t="s">
        <v>44</v>
      </c>
      <c r="C56" s="6">
        <v>988.01</v>
      </c>
      <c r="D56" s="6"/>
      <c r="E56" s="6">
        <v>649.01</v>
      </c>
      <c r="F56" s="6">
        <f t="shared" si="11"/>
        <v>65.688606390623576</v>
      </c>
      <c r="G56" s="6" t="e">
        <f t="shared" si="12"/>
        <v>#DIV/0!</v>
      </c>
    </row>
    <row r="57" spans="1:7" ht="20.100000000000001" customHeight="1" x14ac:dyDescent="0.25">
      <c r="A57" s="5">
        <v>3225</v>
      </c>
      <c r="B57" s="5" t="s">
        <v>45</v>
      </c>
      <c r="C57" s="6">
        <v>2758.41</v>
      </c>
      <c r="D57" s="6"/>
      <c r="E57" s="6">
        <v>1678.46</v>
      </c>
      <c r="F57" s="6">
        <f t="shared" si="11"/>
        <v>60.848822328805362</v>
      </c>
      <c r="G57" s="6" t="e">
        <f t="shared" si="12"/>
        <v>#DIV/0!</v>
      </c>
    </row>
    <row r="58" spans="1:7" ht="20.100000000000001" customHeight="1" x14ac:dyDescent="0.25">
      <c r="A58" s="5">
        <v>3227</v>
      </c>
      <c r="B58" s="5" t="s">
        <v>46</v>
      </c>
      <c r="C58" s="6">
        <v>0</v>
      </c>
      <c r="D58" s="6"/>
      <c r="E58" s="6">
        <v>1217.1199999999999</v>
      </c>
      <c r="F58" s="6" t="e">
        <f t="shared" si="11"/>
        <v>#DIV/0!</v>
      </c>
      <c r="G58" s="6" t="e">
        <f t="shared" si="12"/>
        <v>#DIV/0!</v>
      </c>
    </row>
    <row r="59" spans="1:7" ht="20.100000000000001" customHeight="1" x14ac:dyDescent="0.25">
      <c r="A59" s="4">
        <v>323</v>
      </c>
      <c r="B59" s="5" t="s">
        <v>47</v>
      </c>
      <c r="C59" s="6">
        <f>SUM(C60:C68)</f>
        <v>31726.45</v>
      </c>
      <c r="D59" s="6"/>
      <c r="E59" s="6">
        <f>SUM(E60:E68)</f>
        <v>32919.800000000003</v>
      </c>
      <c r="F59" s="6">
        <f t="shared" si="11"/>
        <v>103.76137260865934</v>
      </c>
      <c r="G59" s="6" t="e">
        <f t="shared" si="12"/>
        <v>#DIV/0!</v>
      </c>
    </row>
    <row r="60" spans="1:7" ht="20.100000000000001" customHeight="1" x14ac:dyDescent="0.25">
      <c r="A60" s="5">
        <v>3231</v>
      </c>
      <c r="B60" s="5" t="s">
        <v>48</v>
      </c>
      <c r="C60" s="6">
        <v>3568.66</v>
      </c>
      <c r="D60" s="6"/>
      <c r="E60" s="6">
        <v>5691.29</v>
      </c>
      <c r="F60" s="6">
        <f t="shared" si="11"/>
        <v>159.47974870119316</v>
      </c>
      <c r="G60" s="6" t="e">
        <f t="shared" si="12"/>
        <v>#DIV/0!</v>
      </c>
    </row>
    <row r="61" spans="1:7" ht="20.100000000000001" customHeight="1" x14ac:dyDescent="0.25">
      <c r="A61" s="5">
        <v>3232</v>
      </c>
      <c r="B61" s="5" t="s">
        <v>49</v>
      </c>
      <c r="C61" s="6">
        <v>339</v>
      </c>
      <c r="D61" s="6"/>
      <c r="E61" s="6">
        <v>3154.6499999999996</v>
      </c>
      <c r="F61" s="6">
        <f t="shared" si="11"/>
        <v>930.57522123893796</v>
      </c>
      <c r="G61" s="6" t="e">
        <f t="shared" si="12"/>
        <v>#DIV/0!</v>
      </c>
    </row>
    <row r="62" spans="1:7" ht="20.100000000000001" customHeight="1" x14ac:dyDescent="0.25">
      <c r="A62" s="5">
        <v>3233</v>
      </c>
      <c r="B62" s="5" t="s">
        <v>50</v>
      </c>
      <c r="C62" s="6">
        <v>497.7</v>
      </c>
      <c r="D62" s="6"/>
      <c r="E62" s="6">
        <v>0</v>
      </c>
      <c r="F62" s="6">
        <f t="shared" si="11"/>
        <v>0</v>
      </c>
      <c r="G62" s="6" t="e">
        <f t="shared" si="12"/>
        <v>#DIV/0!</v>
      </c>
    </row>
    <row r="63" spans="1:7" ht="20.100000000000001" customHeight="1" x14ac:dyDescent="0.25">
      <c r="A63" s="5">
        <v>3234</v>
      </c>
      <c r="B63" s="5" t="s">
        <v>51</v>
      </c>
      <c r="C63" s="6">
        <v>5744.37</v>
      </c>
      <c r="D63" s="6"/>
      <c r="E63" s="6">
        <v>6089.74</v>
      </c>
      <c r="F63" s="6">
        <f t="shared" si="11"/>
        <v>106.01232162970004</v>
      </c>
      <c r="G63" s="6" t="e">
        <f t="shared" si="12"/>
        <v>#DIV/0!</v>
      </c>
    </row>
    <row r="64" spans="1:7" ht="20.100000000000001" customHeight="1" x14ac:dyDescent="0.25">
      <c r="A64" s="5">
        <v>3235</v>
      </c>
      <c r="B64" s="5" t="s">
        <v>158</v>
      </c>
      <c r="C64" s="6">
        <v>0</v>
      </c>
      <c r="D64" s="6"/>
      <c r="E64" s="6">
        <v>875</v>
      </c>
      <c r="F64" s="6" t="e">
        <f t="shared" si="11"/>
        <v>#DIV/0!</v>
      </c>
      <c r="G64" s="6" t="e">
        <f t="shared" si="12"/>
        <v>#DIV/0!</v>
      </c>
    </row>
    <row r="65" spans="1:7" ht="20.100000000000001" customHeight="1" x14ac:dyDescent="0.25">
      <c r="A65" s="5">
        <v>3236</v>
      </c>
      <c r="B65" s="5" t="s">
        <v>52</v>
      </c>
      <c r="C65" s="6">
        <v>288.83</v>
      </c>
      <c r="D65" s="6"/>
      <c r="E65" s="6">
        <v>367.5</v>
      </c>
      <c r="F65" s="6">
        <f t="shared" si="11"/>
        <v>127.23747533150988</v>
      </c>
      <c r="G65" s="6" t="e">
        <f t="shared" si="12"/>
        <v>#DIV/0!</v>
      </c>
    </row>
    <row r="66" spans="1:7" ht="20.100000000000001" customHeight="1" x14ac:dyDescent="0.25">
      <c r="A66" s="5">
        <v>3237</v>
      </c>
      <c r="B66" s="5" t="s">
        <v>53</v>
      </c>
      <c r="C66" s="6">
        <v>3073.77</v>
      </c>
      <c r="D66" s="6"/>
      <c r="E66" s="6">
        <v>3629.6</v>
      </c>
      <c r="F66" s="6">
        <f t="shared" si="11"/>
        <v>118.08300555994755</v>
      </c>
      <c r="G66" s="6" t="e">
        <f t="shared" si="12"/>
        <v>#DIV/0!</v>
      </c>
    </row>
    <row r="67" spans="1:7" ht="20.100000000000001" customHeight="1" x14ac:dyDescent="0.25">
      <c r="A67" s="5">
        <v>3238</v>
      </c>
      <c r="B67" s="5" t="s">
        <v>54</v>
      </c>
      <c r="C67" s="6">
        <v>2341.6799999999998</v>
      </c>
      <c r="D67" s="6"/>
      <c r="E67" s="6">
        <v>2333.9699999999998</v>
      </c>
      <c r="F67" s="6">
        <f t="shared" si="11"/>
        <v>99.670749205698471</v>
      </c>
      <c r="G67" s="6" t="e">
        <f t="shared" si="12"/>
        <v>#DIV/0!</v>
      </c>
    </row>
    <row r="68" spans="1:7" ht="20.100000000000001" customHeight="1" x14ac:dyDescent="0.25">
      <c r="A68" s="5">
        <v>3239</v>
      </c>
      <c r="B68" s="5" t="s">
        <v>55</v>
      </c>
      <c r="C68" s="6">
        <v>15872.44</v>
      </c>
      <c r="D68" s="6"/>
      <c r="E68" s="6">
        <v>10778.05</v>
      </c>
      <c r="F68" s="6">
        <f t="shared" si="11"/>
        <v>67.904178563598279</v>
      </c>
      <c r="G68" s="6" t="e">
        <f t="shared" si="12"/>
        <v>#DIV/0!</v>
      </c>
    </row>
    <row r="69" spans="1:7" ht="20.100000000000001" customHeight="1" x14ac:dyDescent="0.25">
      <c r="A69" s="9">
        <v>324</v>
      </c>
      <c r="B69" s="7" t="s">
        <v>56</v>
      </c>
      <c r="C69" s="6">
        <f>C70</f>
        <v>814.05</v>
      </c>
      <c r="D69" s="6"/>
      <c r="E69" s="6">
        <f t="shared" ref="E69" si="18">E70</f>
        <v>81.239999999999995</v>
      </c>
      <c r="F69" s="6">
        <f t="shared" si="11"/>
        <v>9.9797309747558494</v>
      </c>
      <c r="G69" s="6" t="e">
        <f t="shared" si="12"/>
        <v>#DIV/0!</v>
      </c>
    </row>
    <row r="70" spans="1:7" ht="20.100000000000001" customHeight="1" x14ac:dyDescent="0.25">
      <c r="A70" s="5">
        <v>3241</v>
      </c>
      <c r="B70" s="7" t="s">
        <v>56</v>
      </c>
      <c r="C70" s="6">
        <v>814.05</v>
      </c>
      <c r="D70" s="6"/>
      <c r="E70" s="6">
        <v>81.239999999999995</v>
      </c>
      <c r="F70" s="6">
        <f t="shared" si="11"/>
        <v>9.9797309747558494</v>
      </c>
      <c r="G70" s="6" t="e">
        <f t="shared" si="12"/>
        <v>#DIV/0!</v>
      </c>
    </row>
    <row r="71" spans="1:7" ht="20.100000000000001" customHeight="1" x14ac:dyDescent="0.25">
      <c r="A71" s="4">
        <v>329</v>
      </c>
      <c r="B71" s="5" t="s">
        <v>57</v>
      </c>
      <c r="C71" s="6">
        <f>SUM(C72:C76)</f>
        <v>4603.6499999999996</v>
      </c>
      <c r="D71" s="6"/>
      <c r="E71" s="6">
        <f>SUM(E72:E76)</f>
        <v>8520.9599999999991</v>
      </c>
      <c r="F71" s="6">
        <f t="shared" si="11"/>
        <v>185.09139487146069</v>
      </c>
      <c r="G71" s="6" t="e">
        <f t="shared" si="12"/>
        <v>#DIV/0!</v>
      </c>
    </row>
    <row r="72" spans="1:7" ht="19.899999999999999" customHeight="1" x14ac:dyDescent="0.25">
      <c r="A72" s="5">
        <v>3291</v>
      </c>
      <c r="B72" s="7" t="s">
        <v>58</v>
      </c>
      <c r="C72" s="6">
        <v>866.96</v>
      </c>
      <c r="D72" s="6"/>
      <c r="E72" s="6">
        <v>1064.6300000000001</v>
      </c>
      <c r="F72" s="6">
        <f t="shared" si="11"/>
        <v>122.80035987819508</v>
      </c>
      <c r="G72" s="6" t="e">
        <f t="shared" si="12"/>
        <v>#DIV/0!</v>
      </c>
    </row>
    <row r="73" spans="1:7" ht="20.100000000000001" customHeight="1" x14ac:dyDescent="0.25">
      <c r="A73" s="5">
        <v>3292</v>
      </c>
      <c r="B73" s="5" t="s">
        <v>59</v>
      </c>
      <c r="C73" s="6">
        <v>687.82</v>
      </c>
      <c r="D73" s="6"/>
      <c r="E73" s="6">
        <v>694.12</v>
      </c>
      <c r="F73" s="6">
        <f t="shared" si="11"/>
        <v>100.91593730917971</v>
      </c>
      <c r="G73" s="6" t="e">
        <f t="shared" si="12"/>
        <v>#DIV/0!</v>
      </c>
    </row>
    <row r="74" spans="1:7" ht="20.100000000000001" customHeight="1" x14ac:dyDescent="0.25">
      <c r="A74" s="5">
        <v>3294</v>
      </c>
      <c r="B74" s="5" t="s">
        <v>60</v>
      </c>
      <c r="C74" s="6">
        <v>133.09</v>
      </c>
      <c r="D74" s="6"/>
      <c r="E74" s="6">
        <v>150</v>
      </c>
      <c r="F74" s="6">
        <f t="shared" si="11"/>
        <v>112.70568788038169</v>
      </c>
      <c r="G74" s="6" t="e">
        <f t="shared" si="12"/>
        <v>#DIV/0!</v>
      </c>
    </row>
    <row r="75" spans="1:7" ht="20.100000000000001" customHeight="1" x14ac:dyDescent="0.25">
      <c r="A75" s="5">
        <v>3295</v>
      </c>
      <c r="B75" s="5" t="s">
        <v>61</v>
      </c>
      <c r="C75" s="6">
        <v>359.65</v>
      </c>
      <c r="D75" s="6"/>
      <c r="E75" s="6">
        <v>744.29</v>
      </c>
      <c r="F75" s="6">
        <f t="shared" si="11"/>
        <v>206.94842207701933</v>
      </c>
      <c r="G75" s="6" t="e">
        <f t="shared" si="12"/>
        <v>#DIV/0!</v>
      </c>
    </row>
    <row r="76" spans="1:7" ht="20.100000000000001" customHeight="1" x14ac:dyDescent="0.25">
      <c r="A76" s="5">
        <v>3299</v>
      </c>
      <c r="B76" s="5" t="s">
        <v>57</v>
      </c>
      <c r="C76" s="6">
        <v>2556.13</v>
      </c>
      <c r="D76" s="6"/>
      <c r="E76" s="6">
        <v>5867.92</v>
      </c>
      <c r="F76" s="6">
        <f t="shared" si="11"/>
        <v>229.56265917617648</v>
      </c>
      <c r="G76" s="6" t="e">
        <f t="shared" si="12"/>
        <v>#DIV/0!</v>
      </c>
    </row>
    <row r="77" spans="1:7" ht="20.100000000000001" customHeight="1" x14ac:dyDescent="0.25">
      <c r="A77" s="4">
        <v>34</v>
      </c>
      <c r="B77" s="5" t="s">
        <v>62</v>
      </c>
      <c r="C77" s="6">
        <f>C78</f>
        <v>17.190000000000001</v>
      </c>
      <c r="D77" s="6">
        <f>'POSEBAN DIO'!C31+'POSEBAN DIO'!C166</f>
        <v>55</v>
      </c>
      <c r="E77" s="6">
        <f t="shared" ref="E77" si="19">E78</f>
        <v>2.0499999999999998</v>
      </c>
      <c r="F77" s="6">
        <f t="shared" si="11"/>
        <v>11.925538103548574</v>
      </c>
      <c r="G77" s="6">
        <f t="shared" si="12"/>
        <v>3.7272727272727271</v>
      </c>
    </row>
    <row r="78" spans="1:7" ht="20.100000000000001" customHeight="1" x14ac:dyDescent="0.25">
      <c r="A78" s="4">
        <v>343</v>
      </c>
      <c r="B78" s="5" t="s">
        <v>63</v>
      </c>
      <c r="C78" s="6">
        <f>C79</f>
        <v>17.190000000000001</v>
      </c>
      <c r="D78" s="6"/>
      <c r="E78" s="6">
        <f>SUM(E79:E79)</f>
        <v>2.0499999999999998</v>
      </c>
      <c r="F78" s="6">
        <f t="shared" si="11"/>
        <v>11.925538103548574</v>
      </c>
      <c r="G78" s="6" t="e">
        <f t="shared" si="12"/>
        <v>#DIV/0!</v>
      </c>
    </row>
    <row r="79" spans="1:7" ht="20.100000000000001" customHeight="1" x14ac:dyDescent="0.25">
      <c r="A79" s="11">
        <v>3433</v>
      </c>
      <c r="B79" s="5" t="s">
        <v>64</v>
      </c>
      <c r="C79" s="6">
        <v>17.190000000000001</v>
      </c>
      <c r="D79" s="6"/>
      <c r="E79" s="6">
        <v>2.0499999999999998</v>
      </c>
      <c r="F79" s="6">
        <f t="shared" si="11"/>
        <v>11.925538103548574</v>
      </c>
      <c r="G79" s="6" t="e">
        <f t="shared" si="12"/>
        <v>#DIV/0!</v>
      </c>
    </row>
    <row r="80" spans="1:7" ht="20.100000000000001" customHeight="1" x14ac:dyDescent="0.25">
      <c r="A80" s="9">
        <v>37</v>
      </c>
      <c r="B80" s="5" t="s">
        <v>65</v>
      </c>
      <c r="C80" s="6">
        <v>0</v>
      </c>
      <c r="D80" s="6">
        <f>'POSEBAN DIO'!C84+'POSEBAN DIO'!C94+'POSEBAN DIO'!C115</f>
        <v>61750</v>
      </c>
      <c r="E80" s="6">
        <v>0</v>
      </c>
      <c r="F80" s="6" t="e">
        <f t="shared" ref="F80:F83" si="20">(E80/C80)*100</f>
        <v>#DIV/0!</v>
      </c>
      <c r="G80" s="6">
        <f t="shared" ref="G80:G83" si="21">(E80/D80)*100</f>
        <v>0</v>
      </c>
    </row>
    <row r="81" spans="1:7" ht="20.100000000000001" customHeight="1" x14ac:dyDescent="0.25">
      <c r="A81" s="9">
        <v>38</v>
      </c>
      <c r="B81" s="5" t="s">
        <v>175</v>
      </c>
      <c r="C81" s="6">
        <v>0</v>
      </c>
      <c r="D81" s="6">
        <f>'POSEBAN DIO'!C116</f>
        <v>3000</v>
      </c>
      <c r="E81" s="6">
        <v>0</v>
      </c>
      <c r="F81" s="6" t="e">
        <f t="shared" si="20"/>
        <v>#DIV/0!</v>
      </c>
      <c r="G81" s="6">
        <f t="shared" si="21"/>
        <v>0</v>
      </c>
    </row>
    <row r="82" spans="1:7" ht="20.100000000000001" customHeight="1" x14ac:dyDescent="0.25">
      <c r="A82" s="4">
        <v>4</v>
      </c>
      <c r="B82" s="5" t="s">
        <v>108</v>
      </c>
      <c r="C82" s="6">
        <f>C83</f>
        <v>3202.45</v>
      </c>
      <c r="D82" s="6">
        <f>D83</f>
        <v>134246.49</v>
      </c>
      <c r="E82" s="6">
        <f>E83</f>
        <v>34593.980000000003</v>
      </c>
      <c r="F82" s="6">
        <f t="shared" si="20"/>
        <v>1080.2348202157723</v>
      </c>
      <c r="G82" s="6">
        <f t="shared" si="21"/>
        <v>25.769001483763194</v>
      </c>
    </row>
    <row r="83" spans="1:7" ht="20.100000000000001" customHeight="1" x14ac:dyDescent="0.25">
      <c r="A83" s="9">
        <v>42</v>
      </c>
      <c r="B83" s="10" t="s">
        <v>66</v>
      </c>
      <c r="C83" s="6">
        <f>C84+C87</f>
        <v>3202.45</v>
      </c>
      <c r="D83" s="6">
        <f>'POSEBAN DIO'!C169+'POSEBAN DIO'!C171+'POSEBAN DIO'!C173+'POSEBAN DIO'!C175+'POSEBAN DIO'!C177+'POSEBAN DIO'!C181+'POSEBAN DIO'!C186+'POSEBAN DIO'!C191+'POSEBAN DIO'!C195</f>
        <v>134246.49</v>
      </c>
      <c r="E83" s="6">
        <f>E84+E87</f>
        <v>34593.980000000003</v>
      </c>
      <c r="F83" s="6">
        <f t="shared" si="20"/>
        <v>1080.2348202157723</v>
      </c>
      <c r="G83" s="6">
        <f t="shared" si="21"/>
        <v>25.769001483763194</v>
      </c>
    </row>
    <row r="84" spans="1:7" ht="20.100000000000001" customHeight="1" x14ac:dyDescent="0.25">
      <c r="A84" s="4">
        <v>422</v>
      </c>
      <c r="B84" s="5" t="s">
        <v>67</v>
      </c>
      <c r="C84" s="6">
        <f>SUM(C85:C86)</f>
        <v>3132.45</v>
      </c>
      <c r="D84" s="6"/>
      <c r="E84" s="6">
        <f>SUM(E85:E86)</f>
        <v>34593.980000000003</v>
      </c>
      <c r="F84" s="6">
        <f t="shared" si="11"/>
        <v>1104.3745311178152</v>
      </c>
      <c r="G84" s="6" t="e">
        <f t="shared" si="12"/>
        <v>#DIV/0!</v>
      </c>
    </row>
    <row r="85" spans="1:7" ht="20.100000000000001" customHeight="1" x14ac:dyDescent="0.25">
      <c r="A85" s="5">
        <v>4221</v>
      </c>
      <c r="B85" s="5" t="s">
        <v>68</v>
      </c>
      <c r="C85" s="6">
        <v>2633.45</v>
      </c>
      <c r="D85" s="6"/>
      <c r="E85" s="6">
        <v>10342.9</v>
      </c>
      <c r="F85" s="6">
        <f t="shared" si="11"/>
        <v>392.75095407165509</v>
      </c>
      <c r="G85" s="6" t="e">
        <f t="shared" si="12"/>
        <v>#DIV/0!</v>
      </c>
    </row>
    <row r="86" spans="1:7" ht="20.100000000000001" customHeight="1" x14ac:dyDescent="0.25">
      <c r="A86" s="5">
        <v>4227</v>
      </c>
      <c r="B86" s="5" t="s">
        <v>69</v>
      </c>
      <c r="C86" s="6">
        <v>499</v>
      </c>
      <c r="D86" s="6"/>
      <c r="E86" s="6">
        <v>24251.08</v>
      </c>
      <c r="F86" s="6">
        <f t="shared" si="11"/>
        <v>4859.935871743487</v>
      </c>
      <c r="G86" s="6" t="e">
        <f t="shared" si="12"/>
        <v>#DIV/0!</v>
      </c>
    </row>
    <row r="87" spans="1:7" ht="20.100000000000001" customHeight="1" x14ac:dyDescent="0.25">
      <c r="A87" s="4">
        <v>424</v>
      </c>
      <c r="B87" s="10" t="s">
        <v>70</v>
      </c>
      <c r="C87" s="6">
        <f>C88</f>
        <v>70</v>
      </c>
      <c r="D87" s="6"/>
      <c r="E87" s="6">
        <f t="shared" ref="E87" si="22">E88</f>
        <v>0</v>
      </c>
      <c r="F87" s="6">
        <f t="shared" si="11"/>
        <v>0</v>
      </c>
      <c r="G87" s="6" t="e">
        <f t="shared" si="12"/>
        <v>#DIV/0!</v>
      </c>
    </row>
    <row r="88" spans="1:7" ht="20.100000000000001" customHeight="1" x14ac:dyDescent="0.25">
      <c r="A88" s="11">
        <v>4241</v>
      </c>
      <c r="B88" s="5" t="s">
        <v>71</v>
      </c>
      <c r="C88" s="6">
        <v>70</v>
      </c>
      <c r="D88" s="6"/>
      <c r="E88" s="6">
        <v>0</v>
      </c>
      <c r="F88" s="6">
        <f t="shared" si="11"/>
        <v>0</v>
      </c>
      <c r="G88" s="6" t="e">
        <f t="shared" si="12"/>
        <v>#DIV/0!</v>
      </c>
    </row>
    <row r="89" spans="1:7" ht="15" customHeight="1" x14ac:dyDescent="0.25">
      <c r="A89" s="14"/>
      <c r="B89" s="14"/>
      <c r="C89" s="15"/>
      <c r="D89" s="15"/>
      <c r="E89" s="15"/>
      <c r="F89" s="15"/>
      <c r="G89" s="15"/>
    </row>
  </sheetData>
  <protectedRanges>
    <protectedRange sqref="B11" name="Range1"/>
    <protectedRange sqref="B12" name="Range1_1"/>
  </protectedRanges>
  <mergeCells count="4">
    <mergeCell ref="A32:G32"/>
    <mergeCell ref="A35:B35"/>
    <mergeCell ref="A1:G1"/>
    <mergeCell ref="A4:B4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1" zoomScale="80" zoomScaleNormal="80" workbookViewId="0">
      <selection activeCell="D23" sqref="D23"/>
    </sheetView>
  </sheetViews>
  <sheetFormatPr defaultRowHeight="15" x14ac:dyDescent="0.25"/>
  <cols>
    <col min="1" max="1" width="10.5703125" style="12" customWidth="1"/>
    <col min="2" max="2" width="48.5703125" style="12" customWidth="1"/>
    <col min="3" max="7" width="18.5703125" style="12" customWidth="1"/>
    <col min="8" max="10" width="9.140625" style="1"/>
    <col min="11" max="11" width="12.42578125" style="1" bestFit="1" customWidth="1"/>
    <col min="12" max="218" width="9.140625" style="1"/>
    <col min="219" max="219" width="10.5703125" style="1" customWidth="1"/>
    <col min="220" max="220" width="48.5703125" style="1" customWidth="1"/>
    <col min="221" max="226" width="18.5703125" style="1" customWidth="1"/>
    <col min="227" max="228" width="9.140625" style="1"/>
    <col min="229" max="229" width="12.42578125" style="1" bestFit="1" customWidth="1"/>
    <col min="230" max="230" width="9.140625" style="1"/>
    <col min="231" max="231" width="9.85546875" style="1" bestFit="1" customWidth="1"/>
    <col min="232" max="474" width="9.140625" style="1"/>
    <col min="475" max="475" width="10.5703125" style="1" customWidth="1"/>
    <col min="476" max="476" width="48.5703125" style="1" customWidth="1"/>
    <col min="477" max="482" width="18.5703125" style="1" customWidth="1"/>
    <col min="483" max="484" width="9.140625" style="1"/>
    <col min="485" max="485" width="12.42578125" style="1" bestFit="1" customWidth="1"/>
    <col min="486" max="486" width="9.140625" style="1"/>
    <col min="487" max="487" width="9.85546875" style="1" bestFit="1" customWidth="1"/>
    <col min="488" max="730" width="9.140625" style="1"/>
    <col min="731" max="731" width="10.5703125" style="1" customWidth="1"/>
    <col min="732" max="732" width="48.5703125" style="1" customWidth="1"/>
    <col min="733" max="738" width="18.5703125" style="1" customWidth="1"/>
    <col min="739" max="740" width="9.140625" style="1"/>
    <col min="741" max="741" width="12.42578125" style="1" bestFit="1" customWidth="1"/>
    <col min="742" max="742" width="9.140625" style="1"/>
    <col min="743" max="743" width="9.85546875" style="1" bestFit="1" customWidth="1"/>
    <col min="744" max="986" width="9.140625" style="1"/>
    <col min="987" max="987" width="10.5703125" style="1" customWidth="1"/>
    <col min="988" max="988" width="48.5703125" style="1" customWidth="1"/>
    <col min="989" max="994" width="18.5703125" style="1" customWidth="1"/>
    <col min="995" max="996" width="9.140625" style="1"/>
    <col min="997" max="997" width="12.42578125" style="1" bestFit="1" customWidth="1"/>
    <col min="998" max="998" width="9.140625" style="1"/>
    <col min="999" max="999" width="9.85546875" style="1" bestFit="1" customWidth="1"/>
    <col min="1000" max="1242" width="9.140625" style="1"/>
    <col min="1243" max="1243" width="10.5703125" style="1" customWidth="1"/>
    <col min="1244" max="1244" width="48.5703125" style="1" customWidth="1"/>
    <col min="1245" max="1250" width="18.5703125" style="1" customWidth="1"/>
    <col min="1251" max="1252" width="9.140625" style="1"/>
    <col min="1253" max="1253" width="12.42578125" style="1" bestFit="1" customWidth="1"/>
    <col min="1254" max="1254" width="9.140625" style="1"/>
    <col min="1255" max="1255" width="9.85546875" style="1" bestFit="1" customWidth="1"/>
    <col min="1256" max="1498" width="9.140625" style="1"/>
    <col min="1499" max="1499" width="10.5703125" style="1" customWidth="1"/>
    <col min="1500" max="1500" width="48.5703125" style="1" customWidth="1"/>
    <col min="1501" max="1506" width="18.5703125" style="1" customWidth="1"/>
    <col min="1507" max="1508" width="9.140625" style="1"/>
    <col min="1509" max="1509" width="12.42578125" style="1" bestFit="1" customWidth="1"/>
    <col min="1510" max="1510" width="9.140625" style="1"/>
    <col min="1511" max="1511" width="9.85546875" style="1" bestFit="1" customWidth="1"/>
    <col min="1512" max="1754" width="9.140625" style="1"/>
    <col min="1755" max="1755" width="10.5703125" style="1" customWidth="1"/>
    <col min="1756" max="1756" width="48.5703125" style="1" customWidth="1"/>
    <col min="1757" max="1762" width="18.5703125" style="1" customWidth="1"/>
    <col min="1763" max="1764" width="9.140625" style="1"/>
    <col min="1765" max="1765" width="12.42578125" style="1" bestFit="1" customWidth="1"/>
    <col min="1766" max="1766" width="9.140625" style="1"/>
    <col min="1767" max="1767" width="9.85546875" style="1" bestFit="1" customWidth="1"/>
    <col min="1768" max="2010" width="9.140625" style="1"/>
    <col min="2011" max="2011" width="10.5703125" style="1" customWidth="1"/>
    <col min="2012" max="2012" width="48.5703125" style="1" customWidth="1"/>
    <col min="2013" max="2018" width="18.5703125" style="1" customWidth="1"/>
    <col min="2019" max="2020" width="9.140625" style="1"/>
    <col min="2021" max="2021" width="12.42578125" style="1" bestFit="1" customWidth="1"/>
    <col min="2022" max="2022" width="9.140625" style="1"/>
    <col min="2023" max="2023" width="9.85546875" style="1" bestFit="1" customWidth="1"/>
    <col min="2024" max="2266" width="9.140625" style="1"/>
    <col min="2267" max="2267" width="10.5703125" style="1" customWidth="1"/>
    <col min="2268" max="2268" width="48.5703125" style="1" customWidth="1"/>
    <col min="2269" max="2274" width="18.5703125" style="1" customWidth="1"/>
    <col min="2275" max="2276" width="9.140625" style="1"/>
    <col min="2277" max="2277" width="12.42578125" style="1" bestFit="1" customWidth="1"/>
    <col min="2278" max="2278" width="9.140625" style="1"/>
    <col min="2279" max="2279" width="9.85546875" style="1" bestFit="1" customWidth="1"/>
    <col min="2280" max="2522" width="9.140625" style="1"/>
    <col min="2523" max="2523" width="10.5703125" style="1" customWidth="1"/>
    <col min="2524" max="2524" width="48.5703125" style="1" customWidth="1"/>
    <col min="2525" max="2530" width="18.5703125" style="1" customWidth="1"/>
    <col min="2531" max="2532" width="9.140625" style="1"/>
    <col min="2533" max="2533" width="12.42578125" style="1" bestFit="1" customWidth="1"/>
    <col min="2534" max="2534" width="9.140625" style="1"/>
    <col min="2535" max="2535" width="9.85546875" style="1" bestFit="1" customWidth="1"/>
    <col min="2536" max="2778" width="9.140625" style="1"/>
    <col min="2779" max="2779" width="10.5703125" style="1" customWidth="1"/>
    <col min="2780" max="2780" width="48.5703125" style="1" customWidth="1"/>
    <col min="2781" max="2786" width="18.5703125" style="1" customWidth="1"/>
    <col min="2787" max="2788" width="9.140625" style="1"/>
    <col min="2789" max="2789" width="12.42578125" style="1" bestFit="1" customWidth="1"/>
    <col min="2790" max="2790" width="9.140625" style="1"/>
    <col min="2791" max="2791" width="9.85546875" style="1" bestFit="1" customWidth="1"/>
    <col min="2792" max="3034" width="9.140625" style="1"/>
    <col min="3035" max="3035" width="10.5703125" style="1" customWidth="1"/>
    <col min="3036" max="3036" width="48.5703125" style="1" customWidth="1"/>
    <col min="3037" max="3042" width="18.5703125" style="1" customWidth="1"/>
    <col min="3043" max="3044" width="9.140625" style="1"/>
    <col min="3045" max="3045" width="12.42578125" style="1" bestFit="1" customWidth="1"/>
    <col min="3046" max="3046" width="9.140625" style="1"/>
    <col min="3047" max="3047" width="9.85546875" style="1" bestFit="1" customWidth="1"/>
    <col min="3048" max="3290" width="9.140625" style="1"/>
    <col min="3291" max="3291" width="10.5703125" style="1" customWidth="1"/>
    <col min="3292" max="3292" width="48.5703125" style="1" customWidth="1"/>
    <col min="3293" max="3298" width="18.5703125" style="1" customWidth="1"/>
    <col min="3299" max="3300" width="9.140625" style="1"/>
    <col min="3301" max="3301" width="12.42578125" style="1" bestFit="1" customWidth="1"/>
    <col min="3302" max="3302" width="9.140625" style="1"/>
    <col min="3303" max="3303" width="9.85546875" style="1" bestFit="1" customWidth="1"/>
    <col min="3304" max="3546" width="9.140625" style="1"/>
    <col min="3547" max="3547" width="10.5703125" style="1" customWidth="1"/>
    <col min="3548" max="3548" width="48.5703125" style="1" customWidth="1"/>
    <col min="3549" max="3554" width="18.5703125" style="1" customWidth="1"/>
    <col min="3555" max="3556" width="9.140625" style="1"/>
    <col min="3557" max="3557" width="12.42578125" style="1" bestFit="1" customWidth="1"/>
    <col min="3558" max="3558" width="9.140625" style="1"/>
    <col min="3559" max="3559" width="9.85546875" style="1" bestFit="1" customWidth="1"/>
    <col min="3560" max="3802" width="9.140625" style="1"/>
    <col min="3803" max="3803" width="10.5703125" style="1" customWidth="1"/>
    <col min="3804" max="3804" width="48.5703125" style="1" customWidth="1"/>
    <col min="3805" max="3810" width="18.5703125" style="1" customWidth="1"/>
    <col min="3811" max="3812" width="9.140625" style="1"/>
    <col min="3813" max="3813" width="12.42578125" style="1" bestFit="1" customWidth="1"/>
    <col min="3814" max="3814" width="9.140625" style="1"/>
    <col min="3815" max="3815" width="9.85546875" style="1" bestFit="1" customWidth="1"/>
    <col min="3816" max="4058" width="9.140625" style="1"/>
    <col min="4059" max="4059" width="10.5703125" style="1" customWidth="1"/>
    <col min="4060" max="4060" width="48.5703125" style="1" customWidth="1"/>
    <col min="4061" max="4066" width="18.5703125" style="1" customWidth="1"/>
    <col min="4067" max="4068" width="9.140625" style="1"/>
    <col min="4069" max="4069" width="12.42578125" style="1" bestFit="1" customWidth="1"/>
    <col min="4070" max="4070" width="9.140625" style="1"/>
    <col min="4071" max="4071" width="9.85546875" style="1" bestFit="1" customWidth="1"/>
    <col min="4072" max="4314" width="9.140625" style="1"/>
    <col min="4315" max="4315" width="10.5703125" style="1" customWidth="1"/>
    <col min="4316" max="4316" width="48.5703125" style="1" customWidth="1"/>
    <col min="4317" max="4322" width="18.5703125" style="1" customWidth="1"/>
    <col min="4323" max="4324" width="9.140625" style="1"/>
    <col min="4325" max="4325" width="12.42578125" style="1" bestFit="1" customWidth="1"/>
    <col min="4326" max="4326" width="9.140625" style="1"/>
    <col min="4327" max="4327" width="9.85546875" style="1" bestFit="1" customWidth="1"/>
    <col min="4328" max="4570" width="9.140625" style="1"/>
    <col min="4571" max="4571" width="10.5703125" style="1" customWidth="1"/>
    <col min="4572" max="4572" width="48.5703125" style="1" customWidth="1"/>
    <col min="4573" max="4578" width="18.5703125" style="1" customWidth="1"/>
    <col min="4579" max="4580" width="9.140625" style="1"/>
    <col min="4581" max="4581" width="12.42578125" style="1" bestFit="1" customWidth="1"/>
    <col min="4582" max="4582" width="9.140625" style="1"/>
    <col min="4583" max="4583" width="9.85546875" style="1" bestFit="1" customWidth="1"/>
    <col min="4584" max="4826" width="9.140625" style="1"/>
    <col min="4827" max="4827" width="10.5703125" style="1" customWidth="1"/>
    <col min="4828" max="4828" width="48.5703125" style="1" customWidth="1"/>
    <col min="4829" max="4834" width="18.5703125" style="1" customWidth="1"/>
    <col min="4835" max="4836" width="9.140625" style="1"/>
    <col min="4837" max="4837" width="12.42578125" style="1" bestFit="1" customWidth="1"/>
    <col min="4838" max="4838" width="9.140625" style="1"/>
    <col min="4839" max="4839" width="9.85546875" style="1" bestFit="1" customWidth="1"/>
    <col min="4840" max="5082" width="9.140625" style="1"/>
    <col min="5083" max="5083" width="10.5703125" style="1" customWidth="1"/>
    <col min="5084" max="5084" width="48.5703125" style="1" customWidth="1"/>
    <col min="5085" max="5090" width="18.5703125" style="1" customWidth="1"/>
    <col min="5091" max="5092" width="9.140625" style="1"/>
    <col min="5093" max="5093" width="12.42578125" style="1" bestFit="1" customWidth="1"/>
    <col min="5094" max="5094" width="9.140625" style="1"/>
    <col min="5095" max="5095" width="9.85546875" style="1" bestFit="1" customWidth="1"/>
    <col min="5096" max="5338" width="9.140625" style="1"/>
    <col min="5339" max="5339" width="10.5703125" style="1" customWidth="1"/>
    <col min="5340" max="5340" width="48.5703125" style="1" customWidth="1"/>
    <col min="5341" max="5346" width="18.5703125" style="1" customWidth="1"/>
    <col min="5347" max="5348" width="9.140625" style="1"/>
    <col min="5349" max="5349" width="12.42578125" style="1" bestFit="1" customWidth="1"/>
    <col min="5350" max="5350" width="9.140625" style="1"/>
    <col min="5351" max="5351" width="9.85546875" style="1" bestFit="1" customWidth="1"/>
    <col min="5352" max="5594" width="9.140625" style="1"/>
    <col min="5595" max="5595" width="10.5703125" style="1" customWidth="1"/>
    <col min="5596" max="5596" width="48.5703125" style="1" customWidth="1"/>
    <col min="5597" max="5602" width="18.5703125" style="1" customWidth="1"/>
    <col min="5603" max="5604" width="9.140625" style="1"/>
    <col min="5605" max="5605" width="12.42578125" style="1" bestFit="1" customWidth="1"/>
    <col min="5606" max="5606" width="9.140625" style="1"/>
    <col min="5607" max="5607" width="9.85546875" style="1" bestFit="1" customWidth="1"/>
    <col min="5608" max="5850" width="9.140625" style="1"/>
    <col min="5851" max="5851" width="10.5703125" style="1" customWidth="1"/>
    <col min="5852" max="5852" width="48.5703125" style="1" customWidth="1"/>
    <col min="5853" max="5858" width="18.5703125" style="1" customWidth="1"/>
    <col min="5859" max="5860" width="9.140625" style="1"/>
    <col min="5861" max="5861" width="12.42578125" style="1" bestFit="1" customWidth="1"/>
    <col min="5862" max="5862" width="9.140625" style="1"/>
    <col min="5863" max="5863" width="9.85546875" style="1" bestFit="1" customWidth="1"/>
    <col min="5864" max="6106" width="9.140625" style="1"/>
    <col min="6107" max="6107" width="10.5703125" style="1" customWidth="1"/>
    <col min="6108" max="6108" width="48.5703125" style="1" customWidth="1"/>
    <col min="6109" max="6114" width="18.5703125" style="1" customWidth="1"/>
    <col min="6115" max="6116" width="9.140625" style="1"/>
    <col min="6117" max="6117" width="12.42578125" style="1" bestFit="1" customWidth="1"/>
    <col min="6118" max="6118" width="9.140625" style="1"/>
    <col min="6119" max="6119" width="9.85546875" style="1" bestFit="1" customWidth="1"/>
    <col min="6120" max="6362" width="9.140625" style="1"/>
    <col min="6363" max="6363" width="10.5703125" style="1" customWidth="1"/>
    <col min="6364" max="6364" width="48.5703125" style="1" customWidth="1"/>
    <col min="6365" max="6370" width="18.5703125" style="1" customWidth="1"/>
    <col min="6371" max="6372" width="9.140625" style="1"/>
    <col min="6373" max="6373" width="12.42578125" style="1" bestFit="1" customWidth="1"/>
    <col min="6374" max="6374" width="9.140625" style="1"/>
    <col min="6375" max="6375" width="9.85546875" style="1" bestFit="1" customWidth="1"/>
    <col min="6376" max="6618" width="9.140625" style="1"/>
    <col min="6619" max="6619" width="10.5703125" style="1" customWidth="1"/>
    <col min="6620" max="6620" width="48.5703125" style="1" customWidth="1"/>
    <col min="6621" max="6626" width="18.5703125" style="1" customWidth="1"/>
    <col min="6627" max="6628" width="9.140625" style="1"/>
    <col min="6629" max="6629" width="12.42578125" style="1" bestFit="1" customWidth="1"/>
    <col min="6630" max="6630" width="9.140625" style="1"/>
    <col min="6631" max="6631" width="9.85546875" style="1" bestFit="1" customWidth="1"/>
    <col min="6632" max="6874" width="9.140625" style="1"/>
    <col min="6875" max="6875" width="10.5703125" style="1" customWidth="1"/>
    <col min="6876" max="6876" width="48.5703125" style="1" customWidth="1"/>
    <col min="6877" max="6882" width="18.5703125" style="1" customWidth="1"/>
    <col min="6883" max="6884" width="9.140625" style="1"/>
    <col min="6885" max="6885" width="12.42578125" style="1" bestFit="1" customWidth="1"/>
    <col min="6886" max="6886" width="9.140625" style="1"/>
    <col min="6887" max="6887" width="9.85546875" style="1" bestFit="1" customWidth="1"/>
    <col min="6888" max="7130" width="9.140625" style="1"/>
    <col min="7131" max="7131" width="10.5703125" style="1" customWidth="1"/>
    <col min="7132" max="7132" width="48.5703125" style="1" customWidth="1"/>
    <col min="7133" max="7138" width="18.5703125" style="1" customWidth="1"/>
    <col min="7139" max="7140" width="9.140625" style="1"/>
    <col min="7141" max="7141" width="12.42578125" style="1" bestFit="1" customWidth="1"/>
    <col min="7142" max="7142" width="9.140625" style="1"/>
    <col min="7143" max="7143" width="9.85546875" style="1" bestFit="1" customWidth="1"/>
    <col min="7144" max="7386" width="9.140625" style="1"/>
    <col min="7387" max="7387" width="10.5703125" style="1" customWidth="1"/>
    <col min="7388" max="7388" width="48.5703125" style="1" customWidth="1"/>
    <col min="7389" max="7394" width="18.5703125" style="1" customWidth="1"/>
    <col min="7395" max="7396" width="9.140625" style="1"/>
    <col min="7397" max="7397" width="12.42578125" style="1" bestFit="1" customWidth="1"/>
    <col min="7398" max="7398" width="9.140625" style="1"/>
    <col min="7399" max="7399" width="9.85546875" style="1" bestFit="1" customWidth="1"/>
    <col min="7400" max="7642" width="9.140625" style="1"/>
    <col min="7643" max="7643" width="10.5703125" style="1" customWidth="1"/>
    <col min="7644" max="7644" width="48.5703125" style="1" customWidth="1"/>
    <col min="7645" max="7650" width="18.5703125" style="1" customWidth="1"/>
    <col min="7651" max="7652" width="9.140625" style="1"/>
    <col min="7653" max="7653" width="12.42578125" style="1" bestFit="1" customWidth="1"/>
    <col min="7654" max="7654" width="9.140625" style="1"/>
    <col min="7655" max="7655" width="9.85546875" style="1" bestFit="1" customWidth="1"/>
    <col min="7656" max="7898" width="9.140625" style="1"/>
    <col min="7899" max="7899" width="10.5703125" style="1" customWidth="1"/>
    <col min="7900" max="7900" width="48.5703125" style="1" customWidth="1"/>
    <col min="7901" max="7906" width="18.5703125" style="1" customWidth="1"/>
    <col min="7907" max="7908" width="9.140625" style="1"/>
    <col min="7909" max="7909" width="12.42578125" style="1" bestFit="1" customWidth="1"/>
    <col min="7910" max="7910" width="9.140625" style="1"/>
    <col min="7911" max="7911" width="9.85546875" style="1" bestFit="1" customWidth="1"/>
    <col min="7912" max="8154" width="9.140625" style="1"/>
    <col min="8155" max="8155" width="10.5703125" style="1" customWidth="1"/>
    <col min="8156" max="8156" width="48.5703125" style="1" customWidth="1"/>
    <col min="8157" max="8162" width="18.5703125" style="1" customWidth="1"/>
    <col min="8163" max="8164" width="9.140625" style="1"/>
    <col min="8165" max="8165" width="12.42578125" style="1" bestFit="1" customWidth="1"/>
    <col min="8166" max="8166" width="9.140625" style="1"/>
    <col min="8167" max="8167" width="9.85546875" style="1" bestFit="1" customWidth="1"/>
    <col min="8168" max="8410" width="9.140625" style="1"/>
    <col min="8411" max="8411" width="10.5703125" style="1" customWidth="1"/>
    <col min="8412" max="8412" width="48.5703125" style="1" customWidth="1"/>
    <col min="8413" max="8418" width="18.5703125" style="1" customWidth="1"/>
    <col min="8419" max="8420" width="9.140625" style="1"/>
    <col min="8421" max="8421" width="12.42578125" style="1" bestFit="1" customWidth="1"/>
    <col min="8422" max="8422" width="9.140625" style="1"/>
    <col min="8423" max="8423" width="9.85546875" style="1" bestFit="1" customWidth="1"/>
    <col min="8424" max="8666" width="9.140625" style="1"/>
    <col min="8667" max="8667" width="10.5703125" style="1" customWidth="1"/>
    <col min="8668" max="8668" width="48.5703125" style="1" customWidth="1"/>
    <col min="8669" max="8674" width="18.5703125" style="1" customWidth="1"/>
    <col min="8675" max="8676" width="9.140625" style="1"/>
    <col min="8677" max="8677" width="12.42578125" style="1" bestFit="1" customWidth="1"/>
    <col min="8678" max="8678" width="9.140625" style="1"/>
    <col min="8679" max="8679" width="9.85546875" style="1" bestFit="1" customWidth="1"/>
    <col min="8680" max="8922" width="9.140625" style="1"/>
    <col min="8923" max="8923" width="10.5703125" style="1" customWidth="1"/>
    <col min="8924" max="8924" width="48.5703125" style="1" customWidth="1"/>
    <col min="8925" max="8930" width="18.5703125" style="1" customWidth="1"/>
    <col min="8931" max="8932" width="9.140625" style="1"/>
    <col min="8933" max="8933" width="12.42578125" style="1" bestFit="1" customWidth="1"/>
    <col min="8934" max="8934" width="9.140625" style="1"/>
    <col min="8935" max="8935" width="9.85546875" style="1" bestFit="1" customWidth="1"/>
    <col min="8936" max="9178" width="9.140625" style="1"/>
    <col min="9179" max="9179" width="10.5703125" style="1" customWidth="1"/>
    <col min="9180" max="9180" width="48.5703125" style="1" customWidth="1"/>
    <col min="9181" max="9186" width="18.5703125" style="1" customWidth="1"/>
    <col min="9187" max="9188" width="9.140625" style="1"/>
    <col min="9189" max="9189" width="12.42578125" style="1" bestFit="1" customWidth="1"/>
    <col min="9190" max="9190" width="9.140625" style="1"/>
    <col min="9191" max="9191" width="9.85546875" style="1" bestFit="1" customWidth="1"/>
    <col min="9192" max="9434" width="9.140625" style="1"/>
    <col min="9435" max="9435" width="10.5703125" style="1" customWidth="1"/>
    <col min="9436" max="9436" width="48.5703125" style="1" customWidth="1"/>
    <col min="9437" max="9442" width="18.5703125" style="1" customWidth="1"/>
    <col min="9443" max="9444" width="9.140625" style="1"/>
    <col min="9445" max="9445" width="12.42578125" style="1" bestFit="1" customWidth="1"/>
    <col min="9446" max="9446" width="9.140625" style="1"/>
    <col min="9447" max="9447" width="9.85546875" style="1" bestFit="1" customWidth="1"/>
    <col min="9448" max="9690" width="9.140625" style="1"/>
    <col min="9691" max="9691" width="10.5703125" style="1" customWidth="1"/>
    <col min="9692" max="9692" width="48.5703125" style="1" customWidth="1"/>
    <col min="9693" max="9698" width="18.5703125" style="1" customWidth="1"/>
    <col min="9699" max="9700" width="9.140625" style="1"/>
    <col min="9701" max="9701" width="12.42578125" style="1" bestFit="1" customWidth="1"/>
    <col min="9702" max="9702" width="9.140625" style="1"/>
    <col min="9703" max="9703" width="9.85546875" style="1" bestFit="1" customWidth="1"/>
    <col min="9704" max="9946" width="9.140625" style="1"/>
    <col min="9947" max="9947" width="10.5703125" style="1" customWidth="1"/>
    <col min="9948" max="9948" width="48.5703125" style="1" customWidth="1"/>
    <col min="9949" max="9954" width="18.5703125" style="1" customWidth="1"/>
    <col min="9955" max="9956" width="9.140625" style="1"/>
    <col min="9957" max="9957" width="12.42578125" style="1" bestFit="1" customWidth="1"/>
    <col min="9958" max="9958" width="9.140625" style="1"/>
    <col min="9959" max="9959" width="9.85546875" style="1" bestFit="1" customWidth="1"/>
    <col min="9960" max="10202" width="9.140625" style="1"/>
    <col min="10203" max="10203" width="10.5703125" style="1" customWidth="1"/>
    <col min="10204" max="10204" width="48.5703125" style="1" customWidth="1"/>
    <col min="10205" max="10210" width="18.5703125" style="1" customWidth="1"/>
    <col min="10211" max="10212" width="9.140625" style="1"/>
    <col min="10213" max="10213" width="12.42578125" style="1" bestFit="1" customWidth="1"/>
    <col min="10214" max="10214" width="9.140625" style="1"/>
    <col min="10215" max="10215" width="9.85546875" style="1" bestFit="1" customWidth="1"/>
    <col min="10216" max="10458" width="9.140625" style="1"/>
    <col min="10459" max="10459" width="10.5703125" style="1" customWidth="1"/>
    <col min="10460" max="10460" width="48.5703125" style="1" customWidth="1"/>
    <col min="10461" max="10466" width="18.5703125" style="1" customWidth="1"/>
    <col min="10467" max="10468" width="9.140625" style="1"/>
    <col min="10469" max="10469" width="12.42578125" style="1" bestFit="1" customWidth="1"/>
    <col min="10470" max="10470" width="9.140625" style="1"/>
    <col min="10471" max="10471" width="9.85546875" style="1" bestFit="1" customWidth="1"/>
    <col min="10472" max="10714" width="9.140625" style="1"/>
    <col min="10715" max="10715" width="10.5703125" style="1" customWidth="1"/>
    <col min="10716" max="10716" width="48.5703125" style="1" customWidth="1"/>
    <col min="10717" max="10722" width="18.5703125" style="1" customWidth="1"/>
    <col min="10723" max="10724" width="9.140625" style="1"/>
    <col min="10725" max="10725" width="12.42578125" style="1" bestFit="1" customWidth="1"/>
    <col min="10726" max="10726" width="9.140625" style="1"/>
    <col min="10727" max="10727" width="9.85546875" style="1" bestFit="1" customWidth="1"/>
    <col min="10728" max="10970" width="9.140625" style="1"/>
    <col min="10971" max="10971" width="10.5703125" style="1" customWidth="1"/>
    <col min="10972" max="10972" width="48.5703125" style="1" customWidth="1"/>
    <col min="10973" max="10978" width="18.5703125" style="1" customWidth="1"/>
    <col min="10979" max="10980" width="9.140625" style="1"/>
    <col min="10981" max="10981" width="12.42578125" style="1" bestFit="1" customWidth="1"/>
    <col min="10982" max="10982" width="9.140625" style="1"/>
    <col min="10983" max="10983" width="9.85546875" style="1" bestFit="1" customWidth="1"/>
    <col min="10984" max="11226" width="9.140625" style="1"/>
    <col min="11227" max="11227" width="10.5703125" style="1" customWidth="1"/>
    <col min="11228" max="11228" width="48.5703125" style="1" customWidth="1"/>
    <col min="11229" max="11234" width="18.5703125" style="1" customWidth="1"/>
    <col min="11235" max="11236" width="9.140625" style="1"/>
    <col min="11237" max="11237" width="12.42578125" style="1" bestFit="1" customWidth="1"/>
    <col min="11238" max="11238" width="9.140625" style="1"/>
    <col min="11239" max="11239" width="9.85546875" style="1" bestFit="1" customWidth="1"/>
    <col min="11240" max="11482" width="9.140625" style="1"/>
    <col min="11483" max="11483" width="10.5703125" style="1" customWidth="1"/>
    <col min="11484" max="11484" width="48.5703125" style="1" customWidth="1"/>
    <col min="11485" max="11490" width="18.5703125" style="1" customWidth="1"/>
    <col min="11491" max="11492" width="9.140625" style="1"/>
    <col min="11493" max="11493" width="12.42578125" style="1" bestFit="1" customWidth="1"/>
    <col min="11494" max="11494" width="9.140625" style="1"/>
    <col min="11495" max="11495" width="9.85546875" style="1" bestFit="1" customWidth="1"/>
    <col min="11496" max="11738" width="9.140625" style="1"/>
    <col min="11739" max="11739" width="10.5703125" style="1" customWidth="1"/>
    <col min="11740" max="11740" width="48.5703125" style="1" customWidth="1"/>
    <col min="11741" max="11746" width="18.5703125" style="1" customWidth="1"/>
    <col min="11747" max="11748" width="9.140625" style="1"/>
    <col min="11749" max="11749" width="12.42578125" style="1" bestFit="1" customWidth="1"/>
    <col min="11750" max="11750" width="9.140625" style="1"/>
    <col min="11751" max="11751" width="9.85546875" style="1" bestFit="1" customWidth="1"/>
    <col min="11752" max="11994" width="9.140625" style="1"/>
    <col min="11995" max="11995" width="10.5703125" style="1" customWidth="1"/>
    <col min="11996" max="11996" width="48.5703125" style="1" customWidth="1"/>
    <col min="11997" max="12002" width="18.5703125" style="1" customWidth="1"/>
    <col min="12003" max="12004" width="9.140625" style="1"/>
    <col min="12005" max="12005" width="12.42578125" style="1" bestFit="1" customWidth="1"/>
    <col min="12006" max="12006" width="9.140625" style="1"/>
    <col min="12007" max="12007" width="9.85546875" style="1" bestFit="1" customWidth="1"/>
    <col min="12008" max="12250" width="9.140625" style="1"/>
    <col min="12251" max="12251" width="10.5703125" style="1" customWidth="1"/>
    <col min="12252" max="12252" width="48.5703125" style="1" customWidth="1"/>
    <col min="12253" max="12258" width="18.5703125" style="1" customWidth="1"/>
    <col min="12259" max="12260" width="9.140625" style="1"/>
    <col min="12261" max="12261" width="12.42578125" style="1" bestFit="1" customWidth="1"/>
    <col min="12262" max="12262" width="9.140625" style="1"/>
    <col min="12263" max="12263" width="9.85546875" style="1" bestFit="1" customWidth="1"/>
    <col min="12264" max="12506" width="9.140625" style="1"/>
    <col min="12507" max="12507" width="10.5703125" style="1" customWidth="1"/>
    <col min="12508" max="12508" width="48.5703125" style="1" customWidth="1"/>
    <col min="12509" max="12514" width="18.5703125" style="1" customWidth="1"/>
    <col min="12515" max="12516" width="9.140625" style="1"/>
    <col min="12517" max="12517" width="12.42578125" style="1" bestFit="1" customWidth="1"/>
    <col min="12518" max="12518" width="9.140625" style="1"/>
    <col min="12519" max="12519" width="9.85546875" style="1" bestFit="1" customWidth="1"/>
    <col min="12520" max="12762" width="9.140625" style="1"/>
    <col min="12763" max="12763" width="10.5703125" style="1" customWidth="1"/>
    <col min="12764" max="12764" width="48.5703125" style="1" customWidth="1"/>
    <col min="12765" max="12770" width="18.5703125" style="1" customWidth="1"/>
    <col min="12771" max="12772" width="9.140625" style="1"/>
    <col min="12773" max="12773" width="12.42578125" style="1" bestFit="1" customWidth="1"/>
    <col min="12774" max="12774" width="9.140625" style="1"/>
    <col min="12775" max="12775" width="9.85546875" style="1" bestFit="1" customWidth="1"/>
    <col min="12776" max="13018" width="9.140625" style="1"/>
    <col min="13019" max="13019" width="10.5703125" style="1" customWidth="1"/>
    <col min="13020" max="13020" width="48.5703125" style="1" customWidth="1"/>
    <col min="13021" max="13026" width="18.5703125" style="1" customWidth="1"/>
    <col min="13027" max="13028" width="9.140625" style="1"/>
    <col min="13029" max="13029" width="12.42578125" style="1" bestFit="1" customWidth="1"/>
    <col min="13030" max="13030" width="9.140625" style="1"/>
    <col min="13031" max="13031" width="9.85546875" style="1" bestFit="1" customWidth="1"/>
    <col min="13032" max="13274" width="9.140625" style="1"/>
    <col min="13275" max="13275" width="10.5703125" style="1" customWidth="1"/>
    <col min="13276" max="13276" width="48.5703125" style="1" customWidth="1"/>
    <col min="13277" max="13282" width="18.5703125" style="1" customWidth="1"/>
    <col min="13283" max="13284" width="9.140625" style="1"/>
    <col min="13285" max="13285" width="12.42578125" style="1" bestFit="1" customWidth="1"/>
    <col min="13286" max="13286" width="9.140625" style="1"/>
    <col min="13287" max="13287" width="9.85546875" style="1" bestFit="1" customWidth="1"/>
    <col min="13288" max="13530" width="9.140625" style="1"/>
    <col min="13531" max="13531" width="10.5703125" style="1" customWidth="1"/>
    <col min="13532" max="13532" width="48.5703125" style="1" customWidth="1"/>
    <col min="13533" max="13538" width="18.5703125" style="1" customWidth="1"/>
    <col min="13539" max="13540" width="9.140625" style="1"/>
    <col min="13541" max="13541" width="12.42578125" style="1" bestFit="1" customWidth="1"/>
    <col min="13542" max="13542" width="9.140625" style="1"/>
    <col min="13543" max="13543" width="9.85546875" style="1" bestFit="1" customWidth="1"/>
    <col min="13544" max="13786" width="9.140625" style="1"/>
    <col min="13787" max="13787" width="10.5703125" style="1" customWidth="1"/>
    <col min="13788" max="13788" width="48.5703125" style="1" customWidth="1"/>
    <col min="13789" max="13794" width="18.5703125" style="1" customWidth="1"/>
    <col min="13795" max="13796" width="9.140625" style="1"/>
    <col min="13797" max="13797" width="12.42578125" style="1" bestFit="1" customWidth="1"/>
    <col min="13798" max="13798" width="9.140625" style="1"/>
    <col min="13799" max="13799" width="9.85546875" style="1" bestFit="1" customWidth="1"/>
    <col min="13800" max="14042" width="9.140625" style="1"/>
    <col min="14043" max="14043" width="10.5703125" style="1" customWidth="1"/>
    <col min="14044" max="14044" width="48.5703125" style="1" customWidth="1"/>
    <col min="14045" max="14050" width="18.5703125" style="1" customWidth="1"/>
    <col min="14051" max="14052" width="9.140625" style="1"/>
    <col min="14053" max="14053" width="12.42578125" style="1" bestFit="1" customWidth="1"/>
    <col min="14054" max="14054" width="9.140625" style="1"/>
    <col min="14055" max="14055" width="9.85546875" style="1" bestFit="1" customWidth="1"/>
    <col min="14056" max="14298" width="9.140625" style="1"/>
    <col min="14299" max="14299" width="10.5703125" style="1" customWidth="1"/>
    <col min="14300" max="14300" width="48.5703125" style="1" customWidth="1"/>
    <col min="14301" max="14306" width="18.5703125" style="1" customWidth="1"/>
    <col min="14307" max="14308" width="9.140625" style="1"/>
    <col min="14309" max="14309" width="12.42578125" style="1" bestFit="1" customWidth="1"/>
    <col min="14310" max="14310" width="9.140625" style="1"/>
    <col min="14311" max="14311" width="9.85546875" style="1" bestFit="1" customWidth="1"/>
    <col min="14312" max="14554" width="9.140625" style="1"/>
    <col min="14555" max="14555" width="10.5703125" style="1" customWidth="1"/>
    <col min="14556" max="14556" width="48.5703125" style="1" customWidth="1"/>
    <col min="14557" max="14562" width="18.5703125" style="1" customWidth="1"/>
    <col min="14563" max="14564" width="9.140625" style="1"/>
    <col min="14565" max="14565" width="12.42578125" style="1" bestFit="1" customWidth="1"/>
    <col min="14566" max="14566" width="9.140625" style="1"/>
    <col min="14567" max="14567" width="9.85546875" style="1" bestFit="1" customWidth="1"/>
    <col min="14568" max="14810" width="9.140625" style="1"/>
    <col min="14811" max="14811" width="10.5703125" style="1" customWidth="1"/>
    <col min="14812" max="14812" width="48.5703125" style="1" customWidth="1"/>
    <col min="14813" max="14818" width="18.5703125" style="1" customWidth="1"/>
    <col min="14819" max="14820" width="9.140625" style="1"/>
    <col min="14821" max="14821" width="12.42578125" style="1" bestFit="1" customWidth="1"/>
    <col min="14822" max="14822" width="9.140625" style="1"/>
    <col min="14823" max="14823" width="9.85546875" style="1" bestFit="1" customWidth="1"/>
    <col min="14824" max="15066" width="9.140625" style="1"/>
    <col min="15067" max="15067" width="10.5703125" style="1" customWidth="1"/>
    <col min="15068" max="15068" width="48.5703125" style="1" customWidth="1"/>
    <col min="15069" max="15074" width="18.5703125" style="1" customWidth="1"/>
    <col min="15075" max="15076" width="9.140625" style="1"/>
    <col min="15077" max="15077" width="12.42578125" style="1" bestFit="1" customWidth="1"/>
    <col min="15078" max="15078" width="9.140625" style="1"/>
    <col min="15079" max="15079" width="9.85546875" style="1" bestFit="1" customWidth="1"/>
    <col min="15080" max="15322" width="9.140625" style="1"/>
    <col min="15323" max="15323" width="10.5703125" style="1" customWidth="1"/>
    <col min="15324" max="15324" width="48.5703125" style="1" customWidth="1"/>
    <col min="15325" max="15330" width="18.5703125" style="1" customWidth="1"/>
    <col min="15331" max="15332" width="9.140625" style="1"/>
    <col min="15333" max="15333" width="12.42578125" style="1" bestFit="1" customWidth="1"/>
    <col min="15334" max="15334" width="9.140625" style="1"/>
    <col min="15335" max="15335" width="9.85546875" style="1" bestFit="1" customWidth="1"/>
    <col min="15336" max="15578" width="9.140625" style="1"/>
    <col min="15579" max="15579" width="10.5703125" style="1" customWidth="1"/>
    <col min="15580" max="15580" width="48.5703125" style="1" customWidth="1"/>
    <col min="15581" max="15586" width="18.5703125" style="1" customWidth="1"/>
    <col min="15587" max="15588" width="9.140625" style="1"/>
    <col min="15589" max="15589" width="12.42578125" style="1" bestFit="1" customWidth="1"/>
    <col min="15590" max="15590" width="9.140625" style="1"/>
    <col min="15591" max="15591" width="9.85546875" style="1" bestFit="1" customWidth="1"/>
    <col min="15592" max="15834" width="9.140625" style="1"/>
    <col min="15835" max="15835" width="10.5703125" style="1" customWidth="1"/>
    <col min="15836" max="15836" width="48.5703125" style="1" customWidth="1"/>
    <col min="15837" max="15842" width="18.5703125" style="1" customWidth="1"/>
    <col min="15843" max="15844" width="9.140625" style="1"/>
    <col min="15845" max="15845" width="12.42578125" style="1" bestFit="1" customWidth="1"/>
    <col min="15846" max="15846" width="9.140625" style="1"/>
    <col min="15847" max="15847" width="9.85546875" style="1" bestFit="1" customWidth="1"/>
    <col min="15848" max="16090" width="9.140625" style="1"/>
    <col min="16091" max="16091" width="10.5703125" style="1" customWidth="1"/>
    <col min="16092" max="16092" width="48.5703125" style="1" customWidth="1"/>
    <col min="16093" max="16098" width="18.5703125" style="1" customWidth="1"/>
    <col min="16099" max="16100" width="9.140625" style="1"/>
    <col min="16101" max="16101" width="12.42578125" style="1" bestFit="1" customWidth="1"/>
    <col min="16102" max="16102" width="9.140625" style="1"/>
    <col min="16103" max="16103" width="9.85546875" style="1" bestFit="1" customWidth="1"/>
    <col min="16104" max="16380" width="9.140625" style="1"/>
    <col min="16381" max="16381" width="9.140625" style="1" customWidth="1"/>
    <col min="16382" max="16384" width="9.140625" style="1"/>
  </cols>
  <sheetData>
    <row r="1" spans="1:11" ht="30" customHeight="1" x14ac:dyDescent="0.25">
      <c r="A1" s="63" t="s">
        <v>165</v>
      </c>
      <c r="B1" s="63"/>
      <c r="C1" s="63"/>
      <c r="D1" s="63"/>
      <c r="E1" s="63"/>
      <c r="F1" s="63"/>
      <c r="G1" s="63"/>
    </row>
    <row r="2" spans="1:11" ht="80.099999999999994" customHeight="1" x14ac:dyDescent="0.25">
      <c r="A2" s="2" t="s">
        <v>0</v>
      </c>
      <c r="B2" s="2" t="s">
        <v>74</v>
      </c>
      <c r="C2" s="2" t="s">
        <v>146</v>
      </c>
      <c r="D2" s="2" t="s">
        <v>155</v>
      </c>
      <c r="E2" s="2" t="s">
        <v>156</v>
      </c>
      <c r="F2" s="2" t="s">
        <v>161</v>
      </c>
      <c r="G2" s="2" t="s">
        <v>162</v>
      </c>
    </row>
    <row r="3" spans="1:11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/>
      <c r="G3" s="3">
        <v>8</v>
      </c>
    </row>
    <row r="4" spans="1:11" ht="20.100000000000001" customHeight="1" x14ac:dyDescent="0.25">
      <c r="A4" s="62" t="s">
        <v>73</v>
      </c>
      <c r="B4" s="62"/>
      <c r="C4" s="8">
        <f>C5+C7+C9+C11+C18</f>
        <v>1627729.32</v>
      </c>
      <c r="D4" s="8">
        <f t="shared" ref="D4:E4" si="0">D5+D7+D9+D11+D18</f>
        <v>3382576.92</v>
      </c>
      <c r="E4" s="8">
        <f t="shared" si="0"/>
        <v>1805586.2399999998</v>
      </c>
      <c r="F4" s="8">
        <f>(E4/C4)*100</f>
        <v>110.92668896570589</v>
      </c>
      <c r="G4" s="6">
        <f>(E4/D4)*100</f>
        <v>53.379014955260793</v>
      </c>
    </row>
    <row r="5" spans="1:11" ht="20.100000000000001" customHeight="1" x14ac:dyDescent="0.25">
      <c r="A5" s="4">
        <v>1</v>
      </c>
      <c r="B5" s="5" t="s">
        <v>75</v>
      </c>
      <c r="C5" s="8">
        <f>C6</f>
        <v>237891.8</v>
      </c>
      <c r="D5" s="8">
        <f t="shared" ref="D5:E5" si="1">D6</f>
        <v>217920.14</v>
      </c>
      <c r="E5" s="8">
        <f t="shared" si="1"/>
        <v>226837.94</v>
      </c>
      <c r="F5" s="8">
        <f t="shared" ref="F5:F18" si="2">(E5/C5)*100</f>
        <v>95.353408566415496</v>
      </c>
      <c r="G5" s="6">
        <f t="shared" ref="G5:G18" si="3">(E5/D5)*100</f>
        <v>104.09223305381504</v>
      </c>
      <c r="K5" s="49"/>
    </row>
    <row r="6" spans="1:11" ht="20.100000000000001" customHeight="1" x14ac:dyDescent="0.25">
      <c r="A6" s="5">
        <v>11</v>
      </c>
      <c r="B6" s="5" t="s">
        <v>176</v>
      </c>
      <c r="C6" s="8">
        <v>237891.8</v>
      </c>
      <c r="D6" s="8">
        <f>D25+32746.72-21151.58</f>
        <v>217920.14</v>
      </c>
      <c r="E6" s="8">
        <f>247989.52-21151.58</f>
        <v>226837.94</v>
      </c>
      <c r="F6" s="8">
        <f t="shared" si="2"/>
        <v>95.353408566415496</v>
      </c>
      <c r="G6" s="6">
        <f t="shared" si="3"/>
        <v>104.09223305381504</v>
      </c>
    </row>
    <row r="7" spans="1:11" ht="20.100000000000001" customHeight="1" x14ac:dyDescent="0.25">
      <c r="A7" s="4">
        <v>3</v>
      </c>
      <c r="B7" s="7" t="s">
        <v>76</v>
      </c>
      <c r="C7" s="8">
        <f>C8</f>
        <v>5861.65</v>
      </c>
      <c r="D7" s="8">
        <f t="shared" ref="D7:E7" si="4">D8</f>
        <v>23000</v>
      </c>
      <c r="E7" s="8">
        <f t="shared" si="4"/>
        <v>6806.84</v>
      </c>
      <c r="F7" s="8">
        <f t="shared" si="2"/>
        <v>116.1249818737045</v>
      </c>
      <c r="G7" s="6">
        <f t="shared" si="3"/>
        <v>29.594956521739128</v>
      </c>
    </row>
    <row r="8" spans="1:11" ht="20.100000000000001" customHeight="1" x14ac:dyDescent="0.25">
      <c r="A8" s="5">
        <v>31</v>
      </c>
      <c r="B8" s="5" t="s">
        <v>176</v>
      </c>
      <c r="C8" s="8">
        <v>5861.65</v>
      </c>
      <c r="D8" s="8">
        <f>D27</f>
        <v>23000</v>
      </c>
      <c r="E8" s="8">
        <v>6806.84</v>
      </c>
      <c r="F8" s="8">
        <f t="shared" si="2"/>
        <v>116.1249818737045</v>
      </c>
      <c r="G8" s="6">
        <f t="shared" si="3"/>
        <v>29.594956521739128</v>
      </c>
    </row>
    <row r="9" spans="1:11" ht="20.100000000000001" customHeight="1" x14ac:dyDescent="0.25">
      <c r="A9" s="4">
        <v>4</v>
      </c>
      <c r="B9" s="5" t="s">
        <v>77</v>
      </c>
      <c r="C9" s="8">
        <f>C10</f>
        <v>33592.870000000003</v>
      </c>
      <c r="D9" s="8">
        <f t="shared" ref="D9:E9" si="5">D10</f>
        <v>74555.600000000006</v>
      </c>
      <c r="E9" s="8">
        <f t="shared" si="5"/>
        <v>33219.599999999999</v>
      </c>
      <c r="F9" s="8">
        <f t="shared" si="2"/>
        <v>98.888841590492262</v>
      </c>
      <c r="G9" s="6">
        <f t="shared" si="3"/>
        <v>44.556813975073631</v>
      </c>
    </row>
    <row r="10" spans="1:11" ht="20.100000000000001" customHeight="1" x14ac:dyDescent="0.25">
      <c r="A10" s="5">
        <v>41</v>
      </c>
      <c r="B10" s="5" t="s">
        <v>176</v>
      </c>
      <c r="C10" s="8">
        <v>33592.870000000003</v>
      </c>
      <c r="D10" s="8">
        <f>D29</f>
        <v>74555.600000000006</v>
      </c>
      <c r="E10" s="8">
        <v>33219.599999999999</v>
      </c>
      <c r="F10" s="8">
        <f t="shared" si="2"/>
        <v>98.888841590492262</v>
      </c>
      <c r="G10" s="6">
        <f t="shared" si="3"/>
        <v>44.556813975073631</v>
      </c>
    </row>
    <row r="11" spans="1:11" ht="20.100000000000001" customHeight="1" x14ac:dyDescent="0.25">
      <c r="A11" s="4">
        <v>5</v>
      </c>
      <c r="B11" s="7" t="s">
        <v>78</v>
      </c>
      <c r="C11" s="8">
        <f>SUM(C12:C16)</f>
        <v>1350133</v>
      </c>
      <c r="D11" s="8">
        <f t="shared" ref="D11:E11" si="6">SUM(D12:D16)</f>
        <v>3037101.1799999997</v>
      </c>
      <c r="E11" s="8">
        <f t="shared" si="6"/>
        <v>1520522.4</v>
      </c>
      <c r="F11" s="8">
        <f t="shared" si="2"/>
        <v>112.6201937142489</v>
      </c>
      <c r="G11" s="6">
        <f>(E11/D11)*100</f>
        <v>50.06492408000711</v>
      </c>
    </row>
    <row r="12" spans="1:11" ht="20.100000000000001" customHeight="1" x14ac:dyDescent="0.25">
      <c r="A12" s="5">
        <v>51</v>
      </c>
      <c r="B12" s="5" t="s">
        <v>176</v>
      </c>
      <c r="C12" s="8">
        <v>0</v>
      </c>
      <c r="D12" s="8">
        <f>D31+84.3</f>
        <v>17621.55</v>
      </c>
      <c r="E12" s="8">
        <v>286.06</v>
      </c>
      <c r="F12" s="8" t="e">
        <f t="shared" ref="F12:F14" si="7">(E12/C12)*100</f>
        <v>#DIV/0!</v>
      </c>
      <c r="G12" s="6">
        <f t="shared" ref="G12:G14" si="8">(E12/D12)*100</f>
        <v>1.6233532237515997</v>
      </c>
    </row>
    <row r="13" spans="1:11" ht="20.100000000000001" customHeight="1" x14ac:dyDescent="0.25">
      <c r="A13" s="5">
        <v>5103</v>
      </c>
      <c r="B13" s="5" t="s">
        <v>176</v>
      </c>
      <c r="C13" s="8">
        <v>0</v>
      </c>
      <c r="D13" s="8">
        <v>21151.58</v>
      </c>
      <c r="E13" s="8">
        <v>21151.58</v>
      </c>
      <c r="F13" s="8" t="e">
        <f t="shared" ref="F13" si="9">(E13/C13)*100</f>
        <v>#DIV/0!</v>
      </c>
      <c r="G13" s="6">
        <f t="shared" ref="G13" si="10">(E13/D13)*100</f>
        <v>100</v>
      </c>
    </row>
    <row r="14" spans="1:11" ht="20.100000000000001" customHeight="1" x14ac:dyDescent="0.25">
      <c r="A14" s="5">
        <v>54</v>
      </c>
      <c r="B14" s="5" t="s">
        <v>176</v>
      </c>
      <c r="C14" s="8">
        <v>0</v>
      </c>
      <c r="D14" s="8">
        <f>D32+1686.05</f>
        <v>103038.8</v>
      </c>
      <c r="E14" s="8">
        <v>5761.15</v>
      </c>
      <c r="F14" s="8" t="e">
        <f t="shared" si="7"/>
        <v>#DIV/0!</v>
      </c>
      <c r="G14" s="6">
        <f t="shared" si="8"/>
        <v>5.5912432986409</v>
      </c>
    </row>
    <row r="15" spans="1:11" ht="20.100000000000001" customHeight="1" x14ac:dyDescent="0.25">
      <c r="A15" s="5">
        <v>5402</v>
      </c>
      <c r="B15" s="5" t="s">
        <v>176</v>
      </c>
      <c r="C15" s="8">
        <v>7943.31</v>
      </c>
      <c r="D15" s="8">
        <f t="shared" ref="D15" si="11">D33</f>
        <v>11850</v>
      </c>
      <c r="E15" s="8">
        <v>1755.92</v>
      </c>
      <c r="F15" s="8">
        <f t="shared" si="2"/>
        <v>22.1056461349236</v>
      </c>
      <c r="G15" s="6">
        <f t="shared" si="3"/>
        <v>14.817890295358652</v>
      </c>
    </row>
    <row r="16" spans="1:11" ht="20.100000000000001" customHeight="1" x14ac:dyDescent="0.25">
      <c r="A16" s="5">
        <v>57</v>
      </c>
      <c r="B16" s="5" t="s">
        <v>176</v>
      </c>
      <c r="C16" s="8">
        <v>1342189.69</v>
      </c>
      <c r="D16" s="8">
        <f>D34+2065.31+14955.67</f>
        <v>2883439.2499999995</v>
      </c>
      <c r="E16" s="8">
        <v>1491567.69</v>
      </c>
      <c r="F16" s="8">
        <f t="shared" si="2"/>
        <v>111.12942537950804</v>
      </c>
      <c r="G16" s="6">
        <f t="shared" si="3"/>
        <v>51.728771119419292</v>
      </c>
    </row>
    <row r="17" spans="1:11" ht="20.100000000000001" customHeight="1" x14ac:dyDescent="0.25">
      <c r="A17" s="4">
        <v>6</v>
      </c>
      <c r="B17" s="7" t="s">
        <v>79</v>
      </c>
      <c r="C17" s="8">
        <f>C18</f>
        <v>250</v>
      </c>
      <c r="D17" s="8">
        <f t="shared" ref="D17:E17" si="12">D18</f>
        <v>30000</v>
      </c>
      <c r="E17" s="8">
        <f t="shared" si="12"/>
        <v>18199.46</v>
      </c>
      <c r="F17" s="8">
        <f t="shared" si="2"/>
        <v>7279.7839999999997</v>
      </c>
      <c r="G17" s="6">
        <f t="shared" si="3"/>
        <v>60.664866666666661</v>
      </c>
    </row>
    <row r="18" spans="1:11" ht="20.100000000000001" customHeight="1" x14ac:dyDescent="0.25">
      <c r="A18" s="5">
        <v>6103</v>
      </c>
      <c r="B18" s="5" t="s">
        <v>176</v>
      </c>
      <c r="C18" s="8">
        <v>250</v>
      </c>
      <c r="D18" s="8">
        <f>D36</f>
        <v>30000</v>
      </c>
      <c r="E18" s="8">
        <v>18199.46</v>
      </c>
      <c r="F18" s="8">
        <f t="shared" si="2"/>
        <v>7279.7839999999997</v>
      </c>
      <c r="G18" s="6">
        <f t="shared" si="3"/>
        <v>60.664866666666661</v>
      </c>
    </row>
    <row r="19" spans="1:11" ht="15" customHeight="1" x14ac:dyDescent="0.25"/>
    <row r="20" spans="1:11" ht="30" customHeight="1" x14ac:dyDescent="0.25">
      <c r="A20" s="63" t="s">
        <v>166</v>
      </c>
      <c r="B20" s="63"/>
      <c r="C20" s="63"/>
      <c r="D20" s="63"/>
      <c r="E20" s="63"/>
      <c r="F20" s="63"/>
      <c r="G20" s="63"/>
    </row>
    <row r="21" spans="1:11" ht="80.099999999999994" customHeight="1" x14ac:dyDescent="0.25">
      <c r="A21" s="2" t="s">
        <v>0</v>
      </c>
      <c r="B21" s="2" t="s">
        <v>74</v>
      </c>
      <c r="C21" s="2" t="s">
        <v>146</v>
      </c>
      <c r="D21" s="2" t="s">
        <v>155</v>
      </c>
      <c r="E21" s="2" t="s">
        <v>156</v>
      </c>
      <c r="F21" s="2" t="s">
        <v>161</v>
      </c>
      <c r="G21" s="2" t="s">
        <v>162</v>
      </c>
    </row>
    <row r="22" spans="1:11" ht="9.1999999999999993" customHeight="1" x14ac:dyDescent="0.25">
      <c r="A22" s="3">
        <v>1</v>
      </c>
      <c r="B22" s="3">
        <v>2</v>
      </c>
      <c r="C22" s="3">
        <v>3</v>
      </c>
      <c r="D22" s="3">
        <v>4</v>
      </c>
      <c r="E22" s="3">
        <v>6</v>
      </c>
      <c r="F22" s="3"/>
      <c r="G22" s="3">
        <v>8</v>
      </c>
    </row>
    <row r="23" spans="1:11" ht="20.100000000000001" customHeight="1" x14ac:dyDescent="0.25">
      <c r="A23" s="62" t="s">
        <v>25</v>
      </c>
      <c r="B23" s="62"/>
      <c r="C23" s="8">
        <f>C24+C26+C28+C30+C35+C37+C39+C41</f>
        <v>1619701.6600000001</v>
      </c>
      <c r="D23" s="8">
        <f>D24+D26+D28+D30+D35+D37+D39+D41</f>
        <v>3380562.82</v>
      </c>
      <c r="E23" s="8">
        <f>E24+E26+E28+E30+E35+E37+E39+E41</f>
        <v>2015173.0599999998</v>
      </c>
      <c r="F23" s="31">
        <f>(E23/C23)*100</f>
        <v>124.41631133476764</v>
      </c>
      <c r="G23" s="8">
        <f>(E23/D23)*100</f>
        <v>59.610578690562534</v>
      </c>
      <c r="K23" s="49"/>
    </row>
    <row r="24" spans="1:11" ht="20.100000000000001" customHeight="1" x14ac:dyDescent="0.25">
      <c r="A24" s="4">
        <v>1</v>
      </c>
      <c r="B24" s="5" t="s">
        <v>75</v>
      </c>
      <c r="C24" s="8">
        <f>C25</f>
        <v>247650.52</v>
      </c>
      <c r="D24" s="8">
        <f t="shared" ref="D24:E24" si="13">D25</f>
        <v>206325</v>
      </c>
      <c r="E24" s="8">
        <f t="shared" si="13"/>
        <v>255627.47999999998</v>
      </c>
      <c r="F24" s="31">
        <f t="shared" ref="F24:F43" si="14">(E24/C24)*100</f>
        <v>103.22105521926623</v>
      </c>
      <c r="G24" s="8">
        <f t="shared" ref="G24:G43" si="15">(E24/D24)*100</f>
        <v>123.89554343874953</v>
      </c>
      <c r="K24" s="49"/>
    </row>
    <row r="25" spans="1:11" ht="20.100000000000001" customHeight="1" x14ac:dyDescent="0.25">
      <c r="A25" s="5">
        <v>11</v>
      </c>
      <c r="B25" s="5" t="s">
        <v>80</v>
      </c>
      <c r="C25" s="8">
        <v>247650.52</v>
      </c>
      <c r="D25" s="8">
        <f>'POSEBAN DIO'!C6+'POSEBAN DIO'!C30+'POSEBAN DIO'!C35+'POSEBAN DIO'!C198+'POSEBAN DIO'!C211+'POSEBAN DIO'!C224+'POSEBAN DIO'!C234</f>
        <v>206325</v>
      </c>
      <c r="E25" s="8">
        <f>'POSEBAN DIO'!D6+'POSEBAN DIO'!D30+'POSEBAN DIO'!D35+'POSEBAN DIO'!D198+'POSEBAN DIO'!D211+'POSEBAN DIO'!D224+'POSEBAN DIO'!D234</f>
        <v>255627.47999999998</v>
      </c>
      <c r="F25" s="31">
        <f t="shared" si="14"/>
        <v>103.22105521926623</v>
      </c>
      <c r="G25" s="8">
        <f t="shared" si="15"/>
        <v>123.89554343874953</v>
      </c>
    </row>
    <row r="26" spans="1:11" ht="20.100000000000001" customHeight="1" x14ac:dyDescent="0.25">
      <c r="A26" s="4">
        <v>3</v>
      </c>
      <c r="B26" s="7" t="s">
        <v>76</v>
      </c>
      <c r="C26" s="8">
        <f>C27</f>
        <v>409.39</v>
      </c>
      <c r="D26" s="8">
        <f t="shared" ref="D26:E26" si="16">D27</f>
        <v>23000</v>
      </c>
      <c r="E26" s="8">
        <f t="shared" si="16"/>
        <v>734.79</v>
      </c>
      <c r="F26" s="31">
        <f t="shared" si="14"/>
        <v>179.48411050587458</v>
      </c>
      <c r="G26" s="8">
        <f t="shared" si="15"/>
        <v>3.1947391304347823</v>
      </c>
      <c r="K26" s="49"/>
    </row>
    <row r="27" spans="1:11" ht="20.100000000000001" customHeight="1" x14ac:dyDescent="0.25">
      <c r="A27" s="5">
        <v>31</v>
      </c>
      <c r="B27" s="5" t="s">
        <v>80</v>
      </c>
      <c r="C27" s="8">
        <v>409.39</v>
      </c>
      <c r="D27" s="8">
        <f>'POSEBAN DIO'!C42+'POSEBAN DIO'!C76+'POSEBAN DIO'!C165+'POSEBAN DIO'!C168</f>
        <v>23000</v>
      </c>
      <c r="E27" s="8">
        <f>'POSEBAN DIO'!D42+'POSEBAN DIO'!D76+'POSEBAN DIO'!D165+'POSEBAN DIO'!D168</f>
        <v>734.79</v>
      </c>
      <c r="F27" s="31">
        <f t="shared" si="14"/>
        <v>179.48411050587458</v>
      </c>
      <c r="G27" s="8">
        <f t="shared" si="15"/>
        <v>3.1947391304347823</v>
      </c>
    </row>
    <row r="28" spans="1:11" ht="20.100000000000001" customHeight="1" x14ac:dyDescent="0.25">
      <c r="A28" s="4">
        <v>4</v>
      </c>
      <c r="B28" s="5" t="s">
        <v>77</v>
      </c>
      <c r="C28" s="8">
        <f>C29</f>
        <v>16289.93</v>
      </c>
      <c r="D28" s="8">
        <f>D29</f>
        <v>74555.600000000006</v>
      </c>
      <c r="E28" s="8">
        <f t="shared" ref="E28" si="17">E29</f>
        <v>26819.99</v>
      </c>
      <c r="F28" s="31">
        <f t="shared" si="14"/>
        <v>164.64153007410101</v>
      </c>
      <c r="G28" s="8">
        <f t="shared" si="15"/>
        <v>35.97313950930581</v>
      </c>
    </row>
    <row r="29" spans="1:11" ht="20.100000000000001" customHeight="1" x14ac:dyDescent="0.25">
      <c r="A29" s="5">
        <v>41</v>
      </c>
      <c r="B29" s="5" t="s">
        <v>80</v>
      </c>
      <c r="C29" s="8">
        <v>16289.93</v>
      </c>
      <c r="D29" s="8">
        <f>'POSEBAN DIO'!C44+'POSEBAN DIO'!C85+'POSEBAN DIO'!C170</f>
        <v>74555.600000000006</v>
      </c>
      <c r="E29" s="8">
        <f>'POSEBAN DIO'!D44+'POSEBAN DIO'!D85+'POSEBAN DIO'!D170</f>
        <v>26819.99</v>
      </c>
      <c r="F29" s="31">
        <f t="shared" si="14"/>
        <v>164.64153007410101</v>
      </c>
      <c r="G29" s="8">
        <f t="shared" si="15"/>
        <v>35.97313950930581</v>
      </c>
    </row>
    <row r="30" spans="1:11" ht="20.100000000000001" customHeight="1" x14ac:dyDescent="0.25">
      <c r="A30" s="4">
        <v>5</v>
      </c>
      <c r="B30" s="7" t="s">
        <v>78</v>
      </c>
      <c r="C30" s="8">
        <f>SUM(C31:C34)</f>
        <v>1331319.3500000001</v>
      </c>
      <c r="D30" s="8">
        <f>SUM(D31:D34)</f>
        <v>2997158.2699999996</v>
      </c>
      <c r="E30" s="8">
        <f>SUM(E31:E34)</f>
        <v>1679132.94</v>
      </c>
      <c r="F30" s="31">
        <f t="shared" si="14"/>
        <v>126.12548146318161</v>
      </c>
      <c r="G30" s="8">
        <f t="shared" si="15"/>
        <v>56.024166518239973</v>
      </c>
    </row>
    <row r="31" spans="1:11" ht="20.100000000000001" customHeight="1" x14ac:dyDescent="0.25">
      <c r="A31" s="5">
        <v>51</v>
      </c>
      <c r="B31" s="5" t="s">
        <v>80</v>
      </c>
      <c r="C31" s="8">
        <v>0</v>
      </c>
      <c r="D31" s="8">
        <f>'POSEBAN DIO'!C215+'POSEBAN DIO'!C246</f>
        <v>17537.25</v>
      </c>
      <c r="E31" s="8">
        <f>'POSEBAN DIO'!D215+'POSEBAN DIO'!D246</f>
        <v>201.76</v>
      </c>
      <c r="F31" s="31" t="e">
        <f t="shared" si="14"/>
        <v>#DIV/0!</v>
      </c>
      <c r="G31" s="8">
        <f t="shared" si="15"/>
        <v>1.1504654378537114</v>
      </c>
    </row>
    <row r="32" spans="1:11" ht="20.100000000000001" customHeight="1" x14ac:dyDescent="0.25">
      <c r="A32" s="5">
        <v>54</v>
      </c>
      <c r="B32" s="5" t="s">
        <v>80</v>
      </c>
      <c r="C32" s="8">
        <v>0</v>
      </c>
      <c r="D32" s="8">
        <f>'POSEBAN DIO'!C219+'POSEBAN DIO'!C249</f>
        <v>101352.75</v>
      </c>
      <c r="E32" s="8">
        <f>'POSEBAN DIO'!D219+'POSEBAN DIO'!D249</f>
        <v>4075.1</v>
      </c>
      <c r="F32" s="31" t="e">
        <f t="shared" si="14"/>
        <v>#DIV/0!</v>
      </c>
      <c r="G32" s="8">
        <f t="shared" si="15"/>
        <v>4.0207098475374377</v>
      </c>
    </row>
    <row r="33" spans="1:7" ht="20.100000000000001" customHeight="1" x14ac:dyDescent="0.25">
      <c r="A33" s="5">
        <v>5402</v>
      </c>
      <c r="B33" s="5" t="s">
        <v>80</v>
      </c>
      <c r="C33" s="8">
        <v>500</v>
      </c>
      <c r="D33" s="8">
        <f>'POSEBAN DIO'!C51+'POSEBAN DIO'!C95+'POSEBAN DIO'!C172</f>
        <v>11850</v>
      </c>
      <c r="E33" s="8">
        <f>'POSEBAN DIO'!D51+'POSEBAN DIO'!D95+'POSEBAN DIO'!D172</f>
        <v>474.49</v>
      </c>
      <c r="F33" s="31">
        <f t="shared" si="14"/>
        <v>94.89800000000001</v>
      </c>
      <c r="G33" s="8">
        <f t="shared" si="15"/>
        <v>4.0041350210970466</v>
      </c>
    </row>
    <row r="34" spans="1:7" ht="20.100000000000001" customHeight="1" x14ac:dyDescent="0.25">
      <c r="A34" s="5">
        <v>57</v>
      </c>
      <c r="B34" s="5" t="s">
        <v>80</v>
      </c>
      <c r="C34" s="8">
        <v>1330819.3500000001</v>
      </c>
      <c r="D34" s="8">
        <f>'POSEBAN DIO'!C55+'POSEBAN DIO'!C99+'POSEBAN DIO'!C174</f>
        <v>2866418.2699999996</v>
      </c>
      <c r="E34" s="8">
        <f>'POSEBAN DIO'!D55+'POSEBAN DIO'!D99+'POSEBAN DIO'!D174</f>
        <v>1674381.5899999999</v>
      </c>
      <c r="F34" s="31">
        <f t="shared" si="14"/>
        <v>125.81584345012715</v>
      </c>
      <c r="G34" s="8">
        <f t="shared" si="15"/>
        <v>58.413721665261363</v>
      </c>
    </row>
    <row r="35" spans="1:7" ht="20.100000000000001" customHeight="1" x14ac:dyDescent="0.25">
      <c r="A35" s="4">
        <v>6</v>
      </c>
      <c r="B35" s="7" t="s">
        <v>79</v>
      </c>
      <c r="C35" s="8">
        <f>C36</f>
        <v>50</v>
      </c>
      <c r="D35" s="8">
        <f t="shared" ref="D35" si="18">D36</f>
        <v>30000</v>
      </c>
      <c r="E35" s="8">
        <f>E36</f>
        <v>10331</v>
      </c>
      <c r="F35" s="31">
        <f t="shared" si="14"/>
        <v>20662</v>
      </c>
      <c r="G35" s="8">
        <f t="shared" si="15"/>
        <v>34.436666666666667</v>
      </c>
    </row>
    <row r="36" spans="1:7" ht="20.100000000000001" customHeight="1" x14ac:dyDescent="0.25">
      <c r="A36" s="5">
        <v>6103</v>
      </c>
      <c r="B36" s="5" t="s">
        <v>80</v>
      </c>
      <c r="C36" s="8">
        <v>50</v>
      </c>
      <c r="D36" s="8">
        <f>'POSEBAN DIO'!C65+'POSEBAN DIO'!C117+'POSEBAN DIO'!C176</f>
        <v>30000</v>
      </c>
      <c r="E36" s="8">
        <f>'POSEBAN DIO'!D65+'POSEBAN DIO'!D117+'POSEBAN DIO'!D176</f>
        <v>10331</v>
      </c>
      <c r="F36" s="31">
        <f t="shared" si="14"/>
        <v>20662</v>
      </c>
      <c r="G36" s="8">
        <f t="shared" si="15"/>
        <v>34.436666666666667</v>
      </c>
    </row>
    <row r="37" spans="1:7" ht="20.100000000000001" customHeight="1" x14ac:dyDescent="0.25">
      <c r="A37" s="4">
        <v>923</v>
      </c>
      <c r="B37" s="7" t="s">
        <v>177</v>
      </c>
      <c r="C37" s="8">
        <f>C38</f>
        <v>3780.74</v>
      </c>
      <c r="D37" s="8">
        <f t="shared" ref="D37:E37" si="19">D38</f>
        <v>9433.369999999999</v>
      </c>
      <c r="E37" s="8">
        <f t="shared" si="19"/>
        <v>5175.1399999999994</v>
      </c>
      <c r="F37" s="31">
        <f t="shared" si="14"/>
        <v>136.88166866803851</v>
      </c>
      <c r="G37" s="8">
        <f t="shared" si="15"/>
        <v>54.859928106286517</v>
      </c>
    </row>
    <row r="38" spans="1:7" ht="20.100000000000001" customHeight="1" x14ac:dyDescent="0.25">
      <c r="A38" s="5">
        <v>9231</v>
      </c>
      <c r="B38" s="5" t="s">
        <v>80</v>
      </c>
      <c r="C38" s="8">
        <v>3780.74</v>
      </c>
      <c r="D38" s="8">
        <f>'POSEBAN DIO'!C122+'POSEBAN DIO'!C180</f>
        <v>9433.369999999999</v>
      </c>
      <c r="E38" s="8">
        <f>'POSEBAN DIO'!D122+'POSEBAN DIO'!D180</f>
        <v>5175.1399999999994</v>
      </c>
      <c r="F38" s="31">
        <f t="shared" si="14"/>
        <v>136.88166866803851</v>
      </c>
      <c r="G38" s="8">
        <f t="shared" si="15"/>
        <v>54.859928106286517</v>
      </c>
    </row>
    <row r="39" spans="1:7" ht="20.100000000000001" customHeight="1" x14ac:dyDescent="0.25">
      <c r="A39" s="4">
        <v>924</v>
      </c>
      <c r="B39" s="5" t="s">
        <v>178</v>
      </c>
      <c r="C39" s="8">
        <f>C40</f>
        <v>15065.55</v>
      </c>
      <c r="D39" s="8">
        <f t="shared" ref="D39:E39" si="20">D40</f>
        <v>32038.2</v>
      </c>
      <c r="E39" s="8">
        <f t="shared" si="20"/>
        <v>31504.16</v>
      </c>
      <c r="F39" s="31">
        <f t="shared" si="14"/>
        <v>209.11390556600989</v>
      </c>
      <c r="G39" s="8">
        <f t="shared" si="15"/>
        <v>98.333114844154792</v>
      </c>
    </row>
    <row r="40" spans="1:7" ht="20.100000000000001" customHeight="1" x14ac:dyDescent="0.25">
      <c r="A40" s="5">
        <v>9241</v>
      </c>
      <c r="B40" s="5" t="s">
        <v>80</v>
      </c>
      <c r="C40" s="8">
        <v>15065.55</v>
      </c>
      <c r="D40" s="8">
        <f>'POSEBAN DIO'!C69+'POSEBAN DIO'!C138+'POSEBAN DIO'!C185</f>
        <v>32038.2</v>
      </c>
      <c r="E40" s="8">
        <f>'POSEBAN DIO'!D69+'POSEBAN DIO'!D138+'POSEBAN DIO'!D185</f>
        <v>31504.16</v>
      </c>
      <c r="F40" s="31">
        <f t="shared" si="14"/>
        <v>209.11390556600989</v>
      </c>
      <c r="G40" s="8">
        <f t="shared" si="15"/>
        <v>98.333114844154792</v>
      </c>
    </row>
    <row r="41" spans="1:7" ht="20.100000000000001" customHeight="1" x14ac:dyDescent="0.25">
      <c r="A41" s="4">
        <v>925</v>
      </c>
      <c r="B41" s="7" t="s">
        <v>179</v>
      </c>
      <c r="C41" s="8">
        <f>SUM(C42:C43)</f>
        <v>5136.18</v>
      </c>
      <c r="D41" s="8">
        <f t="shared" ref="D41:E41" si="21">SUM(D42:D43)</f>
        <v>8052.380000000001</v>
      </c>
      <c r="E41" s="8">
        <f t="shared" si="21"/>
        <v>5847.5599999999995</v>
      </c>
      <c r="F41" s="31">
        <f t="shared" si="14"/>
        <v>113.85037128761061</v>
      </c>
      <c r="G41" s="8">
        <f t="shared" si="15"/>
        <v>72.619026921233214</v>
      </c>
    </row>
    <row r="42" spans="1:7" ht="20.100000000000001" customHeight="1" x14ac:dyDescent="0.25">
      <c r="A42" s="5">
        <v>925401</v>
      </c>
      <c r="B42" s="5" t="s">
        <v>80</v>
      </c>
      <c r="C42" s="8">
        <v>0</v>
      </c>
      <c r="D42" s="8">
        <f>'POSEBAN DIO'!C71+'POSEBAN DIO'!C151+'POSEBAN DIO'!C190</f>
        <v>5680.2100000000009</v>
      </c>
      <c r="E42" s="8">
        <f>'POSEBAN DIO'!D71+'POSEBAN DIO'!D151+'POSEBAN DIO'!D190</f>
        <v>3973.45</v>
      </c>
      <c r="F42" s="31" t="e">
        <f t="shared" si="14"/>
        <v>#DIV/0!</v>
      </c>
      <c r="G42" s="8">
        <f t="shared" si="15"/>
        <v>69.95251936107995</v>
      </c>
    </row>
    <row r="43" spans="1:7" ht="20.100000000000001" customHeight="1" x14ac:dyDescent="0.25">
      <c r="A43" s="5">
        <v>9257</v>
      </c>
      <c r="B43" s="5" t="s">
        <v>80</v>
      </c>
      <c r="C43" s="8">
        <v>5136.18</v>
      </c>
      <c r="D43" s="8">
        <f>'POSEBAN DIO'!C157+'POSEBAN DIO'!C195</f>
        <v>2372.17</v>
      </c>
      <c r="E43" s="8">
        <f>'POSEBAN DIO'!D157+'POSEBAN DIO'!D195</f>
        <v>1874.1100000000001</v>
      </c>
      <c r="F43" s="31">
        <f t="shared" si="14"/>
        <v>36.488401886226725</v>
      </c>
      <c r="G43" s="8">
        <f t="shared" si="15"/>
        <v>79.004034280848344</v>
      </c>
    </row>
    <row r="45" spans="1:7" x14ac:dyDescent="0.25">
      <c r="C45" s="17"/>
      <c r="D45" s="17"/>
      <c r="E45" s="17"/>
    </row>
  </sheetData>
  <mergeCells count="4">
    <mergeCell ref="A1:G1"/>
    <mergeCell ref="A20:G20"/>
    <mergeCell ref="A4:B4"/>
    <mergeCell ref="A23:B23"/>
  </mergeCells>
  <pageMargins left="0.39370078740157483" right="0.39370078740157483" top="0.39370078740157483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0" zoomScaleNormal="80" workbookViewId="0">
      <selection activeCell="E9" sqref="E9"/>
    </sheetView>
  </sheetViews>
  <sheetFormatPr defaultRowHeight="15" x14ac:dyDescent="0.25"/>
  <cols>
    <col min="1" max="1" width="10.5703125" style="19" customWidth="1"/>
    <col min="2" max="2" width="51.5703125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4" t="s">
        <v>167</v>
      </c>
      <c r="B1" s="65"/>
      <c r="C1" s="65"/>
      <c r="D1" s="65"/>
      <c r="E1" s="65"/>
      <c r="F1" s="65"/>
      <c r="G1" s="66"/>
    </row>
    <row r="2" spans="1:7" ht="80.099999999999994" customHeight="1" x14ac:dyDescent="0.25">
      <c r="A2" s="2" t="s">
        <v>0</v>
      </c>
      <c r="B2" s="2" t="s">
        <v>81</v>
      </c>
      <c r="C2" s="2" t="s">
        <v>146</v>
      </c>
      <c r="D2" s="2" t="s">
        <v>155</v>
      </c>
      <c r="E2" s="2" t="s">
        <v>156</v>
      </c>
      <c r="F2" s="2" t="s">
        <v>161</v>
      </c>
      <c r="G2" s="2" t="s">
        <v>162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2" t="s">
        <v>25</v>
      </c>
      <c r="B4" s="62"/>
      <c r="C4" s="8">
        <f>C5</f>
        <v>1619701.6600000001</v>
      </c>
      <c r="D4" s="8">
        <f t="shared" ref="D4:E4" si="0">D5</f>
        <v>3380562.82</v>
      </c>
      <c r="E4" s="8">
        <f t="shared" si="0"/>
        <v>2015173.06</v>
      </c>
      <c r="F4" s="8">
        <f>(E4/C4)*100</f>
        <v>124.41631133476764</v>
      </c>
      <c r="G4" s="6">
        <f>(E4/D4)*100</f>
        <v>59.610578690562541</v>
      </c>
    </row>
    <row r="5" spans="1:7" ht="20.100000000000001" customHeight="1" x14ac:dyDescent="0.25">
      <c r="A5" s="20" t="s">
        <v>82</v>
      </c>
      <c r="B5" s="5" t="s">
        <v>83</v>
      </c>
      <c r="C5" s="8">
        <f>SUM(C6:C7)</f>
        <v>1619701.6600000001</v>
      </c>
      <c r="D5" s="8">
        <f t="shared" ref="D5:E5" si="1">SUM(D6:D7)</f>
        <v>3380562.82</v>
      </c>
      <c r="E5" s="8">
        <f t="shared" si="1"/>
        <v>2015173.06</v>
      </c>
      <c r="F5" s="8">
        <f t="shared" ref="F5:F7" si="2">(E5/C5)*100</f>
        <v>124.41631133476764</v>
      </c>
      <c r="G5" s="6">
        <f t="shared" ref="G5:G7" si="3">(E5/D5)*100</f>
        <v>59.610578690562541</v>
      </c>
    </row>
    <row r="6" spans="1:7" ht="20.100000000000001" customHeight="1" x14ac:dyDescent="0.25">
      <c r="A6" s="18" t="s">
        <v>84</v>
      </c>
      <c r="B6" s="7" t="s">
        <v>85</v>
      </c>
      <c r="C6" s="8">
        <v>1489984.57</v>
      </c>
      <c r="D6" s="8">
        <v>3067027.84</v>
      </c>
      <c r="E6" s="8">
        <v>1857152.02</v>
      </c>
      <c r="F6" s="8">
        <f t="shared" si="2"/>
        <v>124.64236592731963</v>
      </c>
      <c r="G6" s="6">
        <f t="shared" si="3"/>
        <v>60.552173533579669</v>
      </c>
    </row>
    <row r="7" spans="1:7" ht="20.100000000000001" customHeight="1" x14ac:dyDescent="0.25">
      <c r="A7" s="18" t="s">
        <v>86</v>
      </c>
      <c r="B7" s="7" t="s">
        <v>87</v>
      </c>
      <c r="C7" s="8">
        <v>129717.09</v>
      </c>
      <c r="D7" s="8">
        <v>313534.98</v>
      </c>
      <c r="E7" s="8">
        <v>158021.04</v>
      </c>
      <c r="F7" s="8">
        <f t="shared" si="2"/>
        <v>121.81975405091188</v>
      </c>
      <c r="G7" s="6">
        <f t="shared" si="3"/>
        <v>50.399811848744925</v>
      </c>
    </row>
    <row r="9" spans="1:7" x14ac:dyDescent="0.25">
      <c r="D9" s="50"/>
      <c r="E9" s="50"/>
    </row>
    <row r="10" spans="1:7" x14ac:dyDescent="0.25">
      <c r="D10" s="50"/>
    </row>
  </sheetData>
  <mergeCells count="2">
    <mergeCell ref="A1:G1"/>
    <mergeCell ref="A4:B4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selection activeCell="C2" sqref="C2:G2"/>
    </sheetView>
  </sheetViews>
  <sheetFormatPr defaultRowHeight="15" x14ac:dyDescent="0.25"/>
  <cols>
    <col min="1" max="1" width="10.5703125" style="19" customWidth="1"/>
    <col min="2" max="2" width="55.140625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4" t="s">
        <v>168</v>
      </c>
      <c r="B1" s="65"/>
      <c r="C1" s="65"/>
      <c r="D1" s="65"/>
      <c r="E1" s="65"/>
      <c r="F1" s="65"/>
      <c r="G1" s="66"/>
    </row>
    <row r="2" spans="1:7" ht="80.099999999999994" customHeight="1" x14ac:dyDescent="0.25">
      <c r="A2" s="2" t="s">
        <v>0</v>
      </c>
      <c r="B2" s="2" t="s">
        <v>1</v>
      </c>
      <c r="C2" s="2" t="s">
        <v>146</v>
      </c>
      <c r="D2" s="2" t="s">
        <v>155</v>
      </c>
      <c r="E2" s="2" t="s">
        <v>156</v>
      </c>
      <c r="F2" s="2" t="s">
        <v>161</v>
      </c>
      <c r="G2" s="2" t="s">
        <v>162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2" t="s">
        <v>111</v>
      </c>
      <c r="B4" s="62"/>
      <c r="C4" s="8">
        <f t="shared" ref="C4:E5" si="0">C5</f>
        <v>0</v>
      </c>
      <c r="D4" s="8">
        <f t="shared" si="0"/>
        <v>0</v>
      </c>
      <c r="E4" s="8">
        <f t="shared" si="0"/>
        <v>0</v>
      </c>
      <c r="F4" s="8" t="e">
        <f>(E4/C4)*100</f>
        <v>#DIV/0!</v>
      </c>
      <c r="G4" s="6" t="e">
        <f>(E4/D4)*100</f>
        <v>#DIV/0!</v>
      </c>
    </row>
    <row r="5" spans="1:7" ht="20.100000000000001" customHeight="1" x14ac:dyDescent="0.25">
      <c r="A5" s="4">
        <v>8</v>
      </c>
      <c r="B5" s="7" t="s">
        <v>119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 t="e">
        <f t="shared" ref="F5:F9" si="1">(E5/C5)*100</f>
        <v>#DIV/0!</v>
      </c>
      <c r="G5" s="6" t="e">
        <f t="shared" ref="G5:G9" si="2">(E5/D5)*100</f>
        <v>#DIV/0!</v>
      </c>
    </row>
    <row r="6" spans="1:7" ht="20.100000000000001" customHeight="1" x14ac:dyDescent="0.25">
      <c r="A6" s="4">
        <v>84</v>
      </c>
      <c r="B6" s="7" t="s">
        <v>109</v>
      </c>
      <c r="C6" s="8">
        <v>0</v>
      </c>
      <c r="D6" s="8">
        <v>0</v>
      </c>
      <c r="E6" s="8">
        <v>0</v>
      </c>
      <c r="F6" s="8" t="e">
        <f t="shared" si="1"/>
        <v>#DIV/0!</v>
      </c>
      <c r="G6" s="6" t="e">
        <f t="shared" si="2"/>
        <v>#DIV/0!</v>
      </c>
    </row>
    <row r="7" spans="1:7" ht="20.100000000000001" customHeight="1" x14ac:dyDescent="0.25">
      <c r="A7" s="62" t="s">
        <v>113</v>
      </c>
      <c r="B7" s="62"/>
      <c r="C7" s="8">
        <f t="shared" ref="C7:E8" si="3">C8</f>
        <v>0</v>
      </c>
      <c r="D7" s="8">
        <f t="shared" si="3"/>
        <v>0</v>
      </c>
      <c r="E7" s="8">
        <f t="shared" si="3"/>
        <v>0</v>
      </c>
      <c r="F7" s="8" t="e">
        <f t="shared" si="1"/>
        <v>#DIV/0!</v>
      </c>
      <c r="G7" s="6" t="e">
        <f t="shared" si="2"/>
        <v>#DIV/0!</v>
      </c>
    </row>
    <row r="8" spans="1:7" ht="30" x14ac:dyDescent="0.25">
      <c r="A8" s="4">
        <v>5</v>
      </c>
      <c r="B8" s="7" t="s">
        <v>120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 t="e">
        <f t="shared" si="1"/>
        <v>#DIV/0!</v>
      </c>
      <c r="G8" s="6" t="e">
        <f t="shared" si="2"/>
        <v>#DIV/0!</v>
      </c>
    </row>
    <row r="9" spans="1:7" ht="20.100000000000001" customHeight="1" x14ac:dyDescent="0.25">
      <c r="A9" s="4">
        <v>54</v>
      </c>
      <c r="B9" s="7" t="s">
        <v>110</v>
      </c>
      <c r="C9" s="8">
        <v>0</v>
      </c>
      <c r="D9" s="8">
        <v>0</v>
      </c>
      <c r="E9" s="8">
        <v>0</v>
      </c>
      <c r="F9" s="8" t="e">
        <f t="shared" si="1"/>
        <v>#DIV/0!</v>
      </c>
      <c r="G9" s="6" t="e">
        <f t="shared" si="2"/>
        <v>#DIV/0!</v>
      </c>
    </row>
  </sheetData>
  <mergeCells count="3">
    <mergeCell ref="A1:G1"/>
    <mergeCell ref="A4:B4"/>
    <mergeCell ref="A7:B7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selection activeCell="I28" sqref="I28"/>
    </sheetView>
  </sheetViews>
  <sheetFormatPr defaultRowHeight="15" x14ac:dyDescent="0.25"/>
  <cols>
    <col min="1" max="1" width="10.5703125" style="19" customWidth="1"/>
    <col min="2" max="2" width="53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4" t="s">
        <v>169</v>
      </c>
      <c r="B1" s="65"/>
      <c r="C1" s="65"/>
      <c r="D1" s="65"/>
      <c r="E1" s="65"/>
      <c r="F1" s="65"/>
      <c r="G1" s="66"/>
    </row>
    <row r="2" spans="1:7" ht="80.099999999999994" customHeight="1" x14ac:dyDescent="0.25">
      <c r="A2" s="2" t="s">
        <v>0</v>
      </c>
      <c r="B2" s="2" t="s">
        <v>81</v>
      </c>
      <c r="C2" s="2" t="s">
        <v>146</v>
      </c>
      <c r="D2" s="2" t="s">
        <v>155</v>
      </c>
      <c r="E2" s="2" t="s">
        <v>156</v>
      </c>
      <c r="F2" s="2" t="s">
        <v>161</v>
      </c>
      <c r="G2" s="2" t="s">
        <v>162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2" t="s">
        <v>111</v>
      </c>
      <c r="B4" s="62"/>
      <c r="C4" s="8">
        <f t="shared" ref="C4:E5" si="0">C5</f>
        <v>0</v>
      </c>
      <c r="D4" s="8">
        <f t="shared" si="0"/>
        <v>0</v>
      </c>
      <c r="E4" s="8">
        <f t="shared" si="0"/>
        <v>0</v>
      </c>
      <c r="F4" s="8" t="e">
        <f>(E4/C4)*100</f>
        <v>#DIV/0!</v>
      </c>
      <c r="G4" s="6" t="e">
        <f>(E4/D4)*100</f>
        <v>#DIV/0!</v>
      </c>
    </row>
    <row r="5" spans="1:7" ht="20.100000000000001" customHeight="1" x14ac:dyDescent="0.25">
      <c r="A5" s="20" t="s">
        <v>112</v>
      </c>
      <c r="B5" s="7" t="s">
        <v>121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 t="e">
        <f t="shared" ref="F5:F9" si="1">(E5/C5)*100</f>
        <v>#DIV/0!</v>
      </c>
      <c r="G5" s="6" t="e">
        <f t="shared" ref="G5:G9" si="2">(E5/D5)*100</f>
        <v>#DIV/0!</v>
      </c>
    </row>
    <row r="6" spans="1:7" ht="20.100000000000001" customHeight="1" x14ac:dyDescent="0.25">
      <c r="A6" s="18" t="s">
        <v>116</v>
      </c>
      <c r="B6" s="7" t="s">
        <v>114</v>
      </c>
      <c r="C6" s="8">
        <v>0</v>
      </c>
      <c r="D6" s="8">
        <v>0</v>
      </c>
      <c r="E6" s="8">
        <v>0</v>
      </c>
      <c r="F6" s="8" t="e">
        <f t="shared" si="1"/>
        <v>#DIV/0!</v>
      </c>
      <c r="G6" s="6" t="e">
        <f t="shared" si="2"/>
        <v>#DIV/0!</v>
      </c>
    </row>
    <row r="7" spans="1:7" ht="20.100000000000001" customHeight="1" x14ac:dyDescent="0.25">
      <c r="A7" s="62" t="s">
        <v>113</v>
      </c>
      <c r="B7" s="62"/>
      <c r="C7" s="8">
        <f t="shared" ref="C7:E8" si="3">C8</f>
        <v>0</v>
      </c>
      <c r="D7" s="8">
        <f t="shared" si="3"/>
        <v>0</v>
      </c>
      <c r="E7" s="8">
        <f t="shared" si="3"/>
        <v>0</v>
      </c>
      <c r="F7" s="8" t="e">
        <f t="shared" si="1"/>
        <v>#DIV/0!</v>
      </c>
      <c r="G7" s="6" t="e">
        <f t="shared" si="2"/>
        <v>#DIV/0!</v>
      </c>
    </row>
    <row r="8" spans="1:7" ht="20.100000000000001" customHeight="1" x14ac:dyDescent="0.25">
      <c r="A8" s="20" t="s">
        <v>117</v>
      </c>
      <c r="B8" s="5" t="s">
        <v>75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 t="e">
        <f t="shared" si="1"/>
        <v>#DIV/0!</v>
      </c>
      <c r="G8" s="6" t="e">
        <f t="shared" si="2"/>
        <v>#DIV/0!</v>
      </c>
    </row>
    <row r="9" spans="1:7" ht="20.100000000000001" customHeight="1" x14ac:dyDescent="0.25">
      <c r="A9" s="18" t="s">
        <v>118</v>
      </c>
      <c r="B9" s="7" t="s">
        <v>115</v>
      </c>
      <c r="C9" s="8">
        <v>0</v>
      </c>
      <c r="D9" s="8">
        <v>0</v>
      </c>
      <c r="E9" s="8">
        <v>0</v>
      </c>
      <c r="F9" s="8" t="e">
        <f t="shared" si="1"/>
        <v>#DIV/0!</v>
      </c>
      <c r="G9" s="6" t="e">
        <f t="shared" si="2"/>
        <v>#DIV/0!</v>
      </c>
    </row>
  </sheetData>
  <mergeCells count="3">
    <mergeCell ref="A1:G1"/>
    <mergeCell ref="A4:B4"/>
    <mergeCell ref="A7:B7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zoomScale="80" zoomScaleNormal="80" workbookViewId="0">
      <selection activeCell="K249" sqref="K249"/>
    </sheetView>
  </sheetViews>
  <sheetFormatPr defaultRowHeight="15" x14ac:dyDescent="0.25"/>
  <cols>
    <col min="1" max="1" width="10.5703125" style="12" customWidth="1"/>
    <col min="2" max="2" width="70.7109375" style="12" customWidth="1"/>
    <col min="3" max="3" width="16.5703125" style="12" customWidth="1"/>
    <col min="4" max="4" width="16.5703125" style="30" customWidth="1"/>
    <col min="5" max="5" width="16.5703125" style="12" customWidth="1"/>
    <col min="6" max="7" width="9.140625" style="1"/>
    <col min="8" max="8" width="10" bestFit="1" customWidth="1"/>
    <col min="215" max="215" width="10.5703125" customWidth="1"/>
    <col min="216" max="216" width="59" customWidth="1"/>
    <col min="217" max="222" width="16.5703125" customWidth="1"/>
    <col min="225" max="225" width="10.140625" bestFit="1" customWidth="1"/>
    <col min="226" max="226" width="11.7109375" bestFit="1" customWidth="1"/>
    <col min="227" max="227" width="11.5703125" bestFit="1" customWidth="1"/>
    <col min="228" max="228" width="15.5703125" customWidth="1"/>
    <col min="229" max="229" width="12.85546875" customWidth="1"/>
    <col min="230" max="230" width="10.85546875" bestFit="1" customWidth="1"/>
    <col min="471" max="471" width="10.5703125" customWidth="1"/>
    <col min="472" max="472" width="59" customWidth="1"/>
    <col min="473" max="478" width="16.5703125" customWidth="1"/>
    <col min="481" max="481" width="10.140625" bestFit="1" customWidth="1"/>
    <col min="482" max="482" width="11.7109375" bestFit="1" customWidth="1"/>
    <col min="483" max="483" width="11.5703125" bestFit="1" customWidth="1"/>
    <col min="484" max="484" width="15.5703125" customWidth="1"/>
    <col min="485" max="485" width="12.85546875" customWidth="1"/>
    <col min="486" max="486" width="10.85546875" bestFit="1" customWidth="1"/>
    <col min="727" max="727" width="10.5703125" customWidth="1"/>
    <col min="728" max="728" width="59" customWidth="1"/>
    <col min="729" max="734" width="16.5703125" customWidth="1"/>
    <col min="737" max="737" width="10.140625" bestFit="1" customWidth="1"/>
    <col min="738" max="738" width="11.7109375" bestFit="1" customWidth="1"/>
    <col min="739" max="739" width="11.5703125" bestFit="1" customWidth="1"/>
    <col min="740" max="740" width="15.5703125" customWidth="1"/>
    <col min="741" max="741" width="12.85546875" customWidth="1"/>
    <col min="742" max="742" width="10.85546875" bestFit="1" customWidth="1"/>
    <col min="983" max="983" width="10.5703125" customWidth="1"/>
    <col min="984" max="984" width="59" customWidth="1"/>
    <col min="985" max="990" width="16.5703125" customWidth="1"/>
    <col min="993" max="993" width="10.140625" bestFit="1" customWidth="1"/>
    <col min="994" max="994" width="11.7109375" bestFit="1" customWidth="1"/>
    <col min="995" max="995" width="11.5703125" bestFit="1" customWidth="1"/>
    <col min="996" max="996" width="15.5703125" customWidth="1"/>
    <col min="997" max="997" width="12.85546875" customWidth="1"/>
    <col min="998" max="998" width="10.85546875" bestFit="1" customWidth="1"/>
    <col min="1239" max="1239" width="10.5703125" customWidth="1"/>
    <col min="1240" max="1240" width="59" customWidth="1"/>
    <col min="1241" max="1246" width="16.5703125" customWidth="1"/>
    <col min="1249" max="1249" width="10.140625" bestFit="1" customWidth="1"/>
    <col min="1250" max="1250" width="11.7109375" bestFit="1" customWidth="1"/>
    <col min="1251" max="1251" width="11.5703125" bestFit="1" customWidth="1"/>
    <col min="1252" max="1252" width="15.5703125" customWidth="1"/>
    <col min="1253" max="1253" width="12.85546875" customWidth="1"/>
    <col min="1254" max="1254" width="10.85546875" bestFit="1" customWidth="1"/>
    <col min="1495" max="1495" width="10.5703125" customWidth="1"/>
    <col min="1496" max="1496" width="59" customWidth="1"/>
    <col min="1497" max="1502" width="16.5703125" customWidth="1"/>
    <col min="1505" max="1505" width="10.140625" bestFit="1" customWidth="1"/>
    <col min="1506" max="1506" width="11.7109375" bestFit="1" customWidth="1"/>
    <col min="1507" max="1507" width="11.5703125" bestFit="1" customWidth="1"/>
    <col min="1508" max="1508" width="15.5703125" customWidth="1"/>
    <col min="1509" max="1509" width="12.85546875" customWidth="1"/>
    <col min="1510" max="1510" width="10.85546875" bestFit="1" customWidth="1"/>
    <col min="1751" max="1751" width="10.5703125" customWidth="1"/>
    <col min="1752" max="1752" width="59" customWidth="1"/>
    <col min="1753" max="1758" width="16.5703125" customWidth="1"/>
    <col min="1761" max="1761" width="10.140625" bestFit="1" customWidth="1"/>
    <col min="1762" max="1762" width="11.7109375" bestFit="1" customWidth="1"/>
    <col min="1763" max="1763" width="11.5703125" bestFit="1" customWidth="1"/>
    <col min="1764" max="1764" width="15.5703125" customWidth="1"/>
    <col min="1765" max="1765" width="12.85546875" customWidth="1"/>
    <col min="1766" max="1766" width="10.85546875" bestFit="1" customWidth="1"/>
    <col min="2007" max="2007" width="10.5703125" customWidth="1"/>
    <col min="2008" max="2008" width="59" customWidth="1"/>
    <col min="2009" max="2014" width="16.5703125" customWidth="1"/>
    <col min="2017" max="2017" width="10.140625" bestFit="1" customWidth="1"/>
    <col min="2018" max="2018" width="11.7109375" bestFit="1" customWidth="1"/>
    <col min="2019" max="2019" width="11.5703125" bestFit="1" customWidth="1"/>
    <col min="2020" max="2020" width="15.5703125" customWidth="1"/>
    <col min="2021" max="2021" width="12.85546875" customWidth="1"/>
    <col min="2022" max="2022" width="10.85546875" bestFit="1" customWidth="1"/>
    <col min="2263" max="2263" width="10.5703125" customWidth="1"/>
    <col min="2264" max="2264" width="59" customWidth="1"/>
    <col min="2265" max="2270" width="16.5703125" customWidth="1"/>
    <col min="2273" max="2273" width="10.140625" bestFit="1" customWidth="1"/>
    <col min="2274" max="2274" width="11.7109375" bestFit="1" customWidth="1"/>
    <col min="2275" max="2275" width="11.5703125" bestFit="1" customWidth="1"/>
    <col min="2276" max="2276" width="15.5703125" customWidth="1"/>
    <col min="2277" max="2277" width="12.85546875" customWidth="1"/>
    <col min="2278" max="2278" width="10.85546875" bestFit="1" customWidth="1"/>
    <col min="2519" max="2519" width="10.5703125" customWidth="1"/>
    <col min="2520" max="2520" width="59" customWidth="1"/>
    <col min="2521" max="2526" width="16.5703125" customWidth="1"/>
    <col min="2529" max="2529" width="10.140625" bestFit="1" customWidth="1"/>
    <col min="2530" max="2530" width="11.7109375" bestFit="1" customWidth="1"/>
    <col min="2531" max="2531" width="11.5703125" bestFit="1" customWidth="1"/>
    <col min="2532" max="2532" width="15.5703125" customWidth="1"/>
    <col min="2533" max="2533" width="12.85546875" customWidth="1"/>
    <col min="2534" max="2534" width="10.85546875" bestFit="1" customWidth="1"/>
    <col min="2775" max="2775" width="10.5703125" customWidth="1"/>
    <col min="2776" max="2776" width="59" customWidth="1"/>
    <col min="2777" max="2782" width="16.5703125" customWidth="1"/>
    <col min="2785" max="2785" width="10.140625" bestFit="1" customWidth="1"/>
    <col min="2786" max="2786" width="11.7109375" bestFit="1" customWidth="1"/>
    <col min="2787" max="2787" width="11.5703125" bestFit="1" customWidth="1"/>
    <col min="2788" max="2788" width="15.5703125" customWidth="1"/>
    <col min="2789" max="2789" width="12.85546875" customWidth="1"/>
    <col min="2790" max="2790" width="10.85546875" bestFit="1" customWidth="1"/>
    <col min="3031" max="3031" width="10.5703125" customWidth="1"/>
    <col min="3032" max="3032" width="59" customWidth="1"/>
    <col min="3033" max="3038" width="16.5703125" customWidth="1"/>
    <col min="3041" max="3041" width="10.140625" bestFit="1" customWidth="1"/>
    <col min="3042" max="3042" width="11.7109375" bestFit="1" customWidth="1"/>
    <col min="3043" max="3043" width="11.5703125" bestFit="1" customWidth="1"/>
    <col min="3044" max="3044" width="15.5703125" customWidth="1"/>
    <col min="3045" max="3045" width="12.85546875" customWidth="1"/>
    <col min="3046" max="3046" width="10.85546875" bestFit="1" customWidth="1"/>
    <col min="3287" max="3287" width="10.5703125" customWidth="1"/>
    <col min="3288" max="3288" width="59" customWidth="1"/>
    <col min="3289" max="3294" width="16.5703125" customWidth="1"/>
    <col min="3297" max="3297" width="10.140625" bestFit="1" customWidth="1"/>
    <col min="3298" max="3298" width="11.7109375" bestFit="1" customWidth="1"/>
    <col min="3299" max="3299" width="11.5703125" bestFit="1" customWidth="1"/>
    <col min="3300" max="3300" width="15.5703125" customWidth="1"/>
    <col min="3301" max="3301" width="12.85546875" customWidth="1"/>
    <col min="3302" max="3302" width="10.85546875" bestFit="1" customWidth="1"/>
    <col min="3543" max="3543" width="10.5703125" customWidth="1"/>
    <col min="3544" max="3544" width="59" customWidth="1"/>
    <col min="3545" max="3550" width="16.5703125" customWidth="1"/>
    <col min="3553" max="3553" width="10.140625" bestFit="1" customWidth="1"/>
    <col min="3554" max="3554" width="11.7109375" bestFit="1" customWidth="1"/>
    <col min="3555" max="3555" width="11.5703125" bestFit="1" customWidth="1"/>
    <col min="3556" max="3556" width="15.5703125" customWidth="1"/>
    <col min="3557" max="3557" width="12.85546875" customWidth="1"/>
    <col min="3558" max="3558" width="10.85546875" bestFit="1" customWidth="1"/>
    <col min="3799" max="3799" width="10.5703125" customWidth="1"/>
    <col min="3800" max="3800" width="59" customWidth="1"/>
    <col min="3801" max="3806" width="16.5703125" customWidth="1"/>
    <col min="3809" max="3809" width="10.140625" bestFit="1" customWidth="1"/>
    <col min="3810" max="3810" width="11.7109375" bestFit="1" customWidth="1"/>
    <col min="3811" max="3811" width="11.5703125" bestFit="1" customWidth="1"/>
    <col min="3812" max="3812" width="15.5703125" customWidth="1"/>
    <col min="3813" max="3813" width="12.85546875" customWidth="1"/>
    <col min="3814" max="3814" width="10.85546875" bestFit="1" customWidth="1"/>
    <col min="4055" max="4055" width="10.5703125" customWidth="1"/>
    <col min="4056" max="4056" width="59" customWidth="1"/>
    <col min="4057" max="4062" width="16.5703125" customWidth="1"/>
    <col min="4065" max="4065" width="10.140625" bestFit="1" customWidth="1"/>
    <col min="4066" max="4066" width="11.7109375" bestFit="1" customWidth="1"/>
    <col min="4067" max="4067" width="11.5703125" bestFit="1" customWidth="1"/>
    <col min="4068" max="4068" width="15.5703125" customWidth="1"/>
    <col min="4069" max="4069" width="12.85546875" customWidth="1"/>
    <col min="4070" max="4070" width="10.85546875" bestFit="1" customWidth="1"/>
    <col min="4311" max="4311" width="10.5703125" customWidth="1"/>
    <col min="4312" max="4312" width="59" customWidth="1"/>
    <col min="4313" max="4318" width="16.5703125" customWidth="1"/>
    <col min="4321" max="4321" width="10.140625" bestFit="1" customWidth="1"/>
    <col min="4322" max="4322" width="11.7109375" bestFit="1" customWidth="1"/>
    <col min="4323" max="4323" width="11.5703125" bestFit="1" customWidth="1"/>
    <col min="4324" max="4324" width="15.5703125" customWidth="1"/>
    <col min="4325" max="4325" width="12.85546875" customWidth="1"/>
    <col min="4326" max="4326" width="10.85546875" bestFit="1" customWidth="1"/>
    <col min="4567" max="4567" width="10.5703125" customWidth="1"/>
    <col min="4568" max="4568" width="59" customWidth="1"/>
    <col min="4569" max="4574" width="16.5703125" customWidth="1"/>
    <col min="4577" max="4577" width="10.140625" bestFit="1" customWidth="1"/>
    <col min="4578" max="4578" width="11.7109375" bestFit="1" customWidth="1"/>
    <col min="4579" max="4579" width="11.5703125" bestFit="1" customWidth="1"/>
    <col min="4580" max="4580" width="15.5703125" customWidth="1"/>
    <col min="4581" max="4581" width="12.85546875" customWidth="1"/>
    <col min="4582" max="4582" width="10.85546875" bestFit="1" customWidth="1"/>
    <col min="4823" max="4823" width="10.5703125" customWidth="1"/>
    <col min="4824" max="4824" width="59" customWidth="1"/>
    <col min="4825" max="4830" width="16.5703125" customWidth="1"/>
    <col min="4833" max="4833" width="10.140625" bestFit="1" customWidth="1"/>
    <col min="4834" max="4834" width="11.7109375" bestFit="1" customWidth="1"/>
    <col min="4835" max="4835" width="11.5703125" bestFit="1" customWidth="1"/>
    <col min="4836" max="4836" width="15.5703125" customWidth="1"/>
    <col min="4837" max="4837" width="12.85546875" customWidth="1"/>
    <col min="4838" max="4838" width="10.85546875" bestFit="1" customWidth="1"/>
    <col min="5079" max="5079" width="10.5703125" customWidth="1"/>
    <col min="5080" max="5080" width="59" customWidth="1"/>
    <col min="5081" max="5086" width="16.5703125" customWidth="1"/>
    <col min="5089" max="5089" width="10.140625" bestFit="1" customWidth="1"/>
    <col min="5090" max="5090" width="11.7109375" bestFit="1" customWidth="1"/>
    <col min="5091" max="5091" width="11.5703125" bestFit="1" customWidth="1"/>
    <col min="5092" max="5092" width="15.5703125" customWidth="1"/>
    <col min="5093" max="5093" width="12.85546875" customWidth="1"/>
    <col min="5094" max="5094" width="10.85546875" bestFit="1" customWidth="1"/>
    <col min="5335" max="5335" width="10.5703125" customWidth="1"/>
    <col min="5336" max="5336" width="59" customWidth="1"/>
    <col min="5337" max="5342" width="16.5703125" customWidth="1"/>
    <col min="5345" max="5345" width="10.140625" bestFit="1" customWidth="1"/>
    <col min="5346" max="5346" width="11.7109375" bestFit="1" customWidth="1"/>
    <col min="5347" max="5347" width="11.5703125" bestFit="1" customWidth="1"/>
    <col min="5348" max="5348" width="15.5703125" customWidth="1"/>
    <col min="5349" max="5349" width="12.85546875" customWidth="1"/>
    <col min="5350" max="5350" width="10.85546875" bestFit="1" customWidth="1"/>
    <col min="5591" max="5591" width="10.5703125" customWidth="1"/>
    <col min="5592" max="5592" width="59" customWidth="1"/>
    <col min="5593" max="5598" width="16.5703125" customWidth="1"/>
    <col min="5601" max="5601" width="10.140625" bestFit="1" customWidth="1"/>
    <col min="5602" max="5602" width="11.7109375" bestFit="1" customWidth="1"/>
    <col min="5603" max="5603" width="11.5703125" bestFit="1" customWidth="1"/>
    <col min="5604" max="5604" width="15.5703125" customWidth="1"/>
    <col min="5605" max="5605" width="12.85546875" customWidth="1"/>
    <col min="5606" max="5606" width="10.85546875" bestFit="1" customWidth="1"/>
    <col min="5847" max="5847" width="10.5703125" customWidth="1"/>
    <col min="5848" max="5848" width="59" customWidth="1"/>
    <col min="5849" max="5854" width="16.5703125" customWidth="1"/>
    <col min="5857" max="5857" width="10.140625" bestFit="1" customWidth="1"/>
    <col min="5858" max="5858" width="11.7109375" bestFit="1" customWidth="1"/>
    <col min="5859" max="5859" width="11.5703125" bestFit="1" customWidth="1"/>
    <col min="5860" max="5860" width="15.5703125" customWidth="1"/>
    <col min="5861" max="5861" width="12.85546875" customWidth="1"/>
    <col min="5862" max="5862" width="10.85546875" bestFit="1" customWidth="1"/>
    <col min="6103" max="6103" width="10.5703125" customWidth="1"/>
    <col min="6104" max="6104" width="59" customWidth="1"/>
    <col min="6105" max="6110" width="16.5703125" customWidth="1"/>
    <col min="6113" max="6113" width="10.140625" bestFit="1" customWidth="1"/>
    <col min="6114" max="6114" width="11.7109375" bestFit="1" customWidth="1"/>
    <col min="6115" max="6115" width="11.5703125" bestFit="1" customWidth="1"/>
    <col min="6116" max="6116" width="15.5703125" customWidth="1"/>
    <col min="6117" max="6117" width="12.85546875" customWidth="1"/>
    <col min="6118" max="6118" width="10.85546875" bestFit="1" customWidth="1"/>
    <col min="6359" max="6359" width="10.5703125" customWidth="1"/>
    <col min="6360" max="6360" width="59" customWidth="1"/>
    <col min="6361" max="6366" width="16.5703125" customWidth="1"/>
    <col min="6369" max="6369" width="10.140625" bestFit="1" customWidth="1"/>
    <col min="6370" max="6370" width="11.7109375" bestFit="1" customWidth="1"/>
    <col min="6371" max="6371" width="11.5703125" bestFit="1" customWidth="1"/>
    <col min="6372" max="6372" width="15.5703125" customWidth="1"/>
    <col min="6373" max="6373" width="12.85546875" customWidth="1"/>
    <col min="6374" max="6374" width="10.85546875" bestFit="1" customWidth="1"/>
    <col min="6615" max="6615" width="10.5703125" customWidth="1"/>
    <col min="6616" max="6616" width="59" customWidth="1"/>
    <col min="6617" max="6622" width="16.5703125" customWidth="1"/>
    <col min="6625" max="6625" width="10.140625" bestFit="1" customWidth="1"/>
    <col min="6626" max="6626" width="11.7109375" bestFit="1" customWidth="1"/>
    <col min="6627" max="6627" width="11.5703125" bestFit="1" customWidth="1"/>
    <col min="6628" max="6628" width="15.5703125" customWidth="1"/>
    <col min="6629" max="6629" width="12.85546875" customWidth="1"/>
    <col min="6630" max="6630" width="10.85546875" bestFit="1" customWidth="1"/>
    <col min="6871" max="6871" width="10.5703125" customWidth="1"/>
    <col min="6872" max="6872" width="59" customWidth="1"/>
    <col min="6873" max="6878" width="16.5703125" customWidth="1"/>
    <col min="6881" max="6881" width="10.140625" bestFit="1" customWidth="1"/>
    <col min="6882" max="6882" width="11.7109375" bestFit="1" customWidth="1"/>
    <col min="6883" max="6883" width="11.5703125" bestFit="1" customWidth="1"/>
    <col min="6884" max="6884" width="15.5703125" customWidth="1"/>
    <col min="6885" max="6885" width="12.85546875" customWidth="1"/>
    <col min="6886" max="6886" width="10.85546875" bestFit="1" customWidth="1"/>
    <col min="7127" max="7127" width="10.5703125" customWidth="1"/>
    <col min="7128" max="7128" width="59" customWidth="1"/>
    <col min="7129" max="7134" width="16.5703125" customWidth="1"/>
    <col min="7137" max="7137" width="10.140625" bestFit="1" customWidth="1"/>
    <col min="7138" max="7138" width="11.7109375" bestFit="1" customWidth="1"/>
    <col min="7139" max="7139" width="11.5703125" bestFit="1" customWidth="1"/>
    <col min="7140" max="7140" width="15.5703125" customWidth="1"/>
    <col min="7141" max="7141" width="12.85546875" customWidth="1"/>
    <col min="7142" max="7142" width="10.85546875" bestFit="1" customWidth="1"/>
    <col min="7383" max="7383" width="10.5703125" customWidth="1"/>
    <col min="7384" max="7384" width="59" customWidth="1"/>
    <col min="7385" max="7390" width="16.5703125" customWidth="1"/>
    <col min="7393" max="7393" width="10.140625" bestFit="1" customWidth="1"/>
    <col min="7394" max="7394" width="11.7109375" bestFit="1" customWidth="1"/>
    <col min="7395" max="7395" width="11.5703125" bestFit="1" customWidth="1"/>
    <col min="7396" max="7396" width="15.5703125" customWidth="1"/>
    <col min="7397" max="7397" width="12.85546875" customWidth="1"/>
    <col min="7398" max="7398" width="10.85546875" bestFit="1" customWidth="1"/>
    <col min="7639" max="7639" width="10.5703125" customWidth="1"/>
    <col min="7640" max="7640" width="59" customWidth="1"/>
    <col min="7641" max="7646" width="16.5703125" customWidth="1"/>
    <col min="7649" max="7649" width="10.140625" bestFit="1" customWidth="1"/>
    <col min="7650" max="7650" width="11.7109375" bestFit="1" customWidth="1"/>
    <col min="7651" max="7651" width="11.5703125" bestFit="1" customWidth="1"/>
    <col min="7652" max="7652" width="15.5703125" customWidth="1"/>
    <col min="7653" max="7653" width="12.85546875" customWidth="1"/>
    <col min="7654" max="7654" width="10.85546875" bestFit="1" customWidth="1"/>
    <col min="7895" max="7895" width="10.5703125" customWidth="1"/>
    <col min="7896" max="7896" width="59" customWidth="1"/>
    <col min="7897" max="7902" width="16.5703125" customWidth="1"/>
    <col min="7905" max="7905" width="10.140625" bestFit="1" customWidth="1"/>
    <col min="7906" max="7906" width="11.7109375" bestFit="1" customWidth="1"/>
    <col min="7907" max="7907" width="11.5703125" bestFit="1" customWidth="1"/>
    <col min="7908" max="7908" width="15.5703125" customWidth="1"/>
    <col min="7909" max="7909" width="12.85546875" customWidth="1"/>
    <col min="7910" max="7910" width="10.85546875" bestFit="1" customWidth="1"/>
    <col min="8151" max="8151" width="10.5703125" customWidth="1"/>
    <col min="8152" max="8152" width="59" customWidth="1"/>
    <col min="8153" max="8158" width="16.5703125" customWidth="1"/>
    <col min="8161" max="8161" width="10.140625" bestFit="1" customWidth="1"/>
    <col min="8162" max="8162" width="11.7109375" bestFit="1" customWidth="1"/>
    <col min="8163" max="8163" width="11.5703125" bestFit="1" customWidth="1"/>
    <col min="8164" max="8164" width="15.5703125" customWidth="1"/>
    <col min="8165" max="8165" width="12.85546875" customWidth="1"/>
    <col min="8166" max="8166" width="10.85546875" bestFit="1" customWidth="1"/>
    <col min="8407" max="8407" width="10.5703125" customWidth="1"/>
    <col min="8408" max="8408" width="59" customWidth="1"/>
    <col min="8409" max="8414" width="16.5703125" customWidth="1"/>
    <col min="8417" max="8417" width="10.140625" bestFit="1" customWidth="1"/>
    <col min="8418" max="8418" width="11.7109375" bestFit="1" customWidth="1"/>
    <col min="8419" max="8419" width="11.5703125" bestFit="1" customWidth="1"/>
    <col min="8420" max="8420" width="15.5703125" customWidth="1"/>
    <col min="8421" max="8421" width="12.85546875" customWidth="1"/>
    <col min="8422" max="8422" width="10.85546875" bestFit="1" customWidth="1"/>
    <col min="8663" max="8663" width="10.5703125" customWidth="1"/>
    <col min="8664" max="8664" width="59" customWidth="1"/>
    <col min="8665" max="8670" width="16.5703125" customWidth="1"/>
    <col min="8673" max="8673" width="10.140625" bestFit="1" customWidth="1"/>
    <col min="8674" max="8674" width="11.7109375" bestFit="1" customWidth="1"/>
    <col min="8675" max="8675" width="11.5703125" bestFit="1" customWidth="1"/>
    <col min="8676" max="8676" width="15.5703125" customWidth="1"/>
    <col min="8677" max="8677" width="12.85546875" customWidth="1"/>
    <col min="8678" max="8678" width="10.85546875" bestFit="1" customWidth="1"/>
    <col min="8919" max="8919" width="10.5703125" customWidth="1"/>
    <col min="8920" max="8920" width="59" customWidth="1"/>
    <col min="8921" max="8926" width="16.5703125" customWidth="1"/>
    <col min="8929" max="8929" width="10.140625" bestFit="1" customWidth="1"/>
    <col min="8930" max="8930" width="11.7109375" bestFit="1" customWidth="1"/>
    <col min="8931" max="8931" width="11.5703125" bestFit="1" customWidth="1"/>
    <col min="8932" max="8932" width="15.5703125" customWidth="1"/>
    <col min="8933" max="8933" width="12.85546875" customWidth="1"/>
    <col min="8934" max="8934" width="10.85546875" bestFit="1" customWidth="1"/>
    <col min="9175" max="9175" width="10.5703125" customWidth="1"/>
    <col min="9176" max="9176" width="59" customWidth="1"/>
    <col min="9177" max="9182" width="16.5703125" customWidth="1"/>
    <col min="9185" max="9185" width="10.140625" bestFit="1" customWidth="1"/>
    <col min="9186" max="9186" width="11.7109375" bestFit="1" customWidth="1"/>
    <col min="9187" max="9187" width="11.5703125" bestFit="1" customWidth="1"/>
    <col min="9188" max="9188" width="15.5703125" customWidth="1"/>
    <col min="9189" max="9189" width="12.85546875" customWidth="1"/>
    <col min="9190" max="9190" width="10.85546875" bestFit="1" customWidth="1"/>
    <col min="9431" max="9431" width="10.5703125" customWidth="1"/>
    <col min="9432" max="9432" width="59" customWidth="1"/>
    <col min="9433" max="9438" width="16.5703125" customWidth="1"/>
    <col min="9441" max="9441" width="10.140625" bestFit="1" customWidth="1"/>
    <col min="9442" max="9442" width="11.7109375" bestFit="1" customWidth="1"/>
    <col min="9443" max="9443" width="11.5703125" bestFit="1" customWidth="1"/>
    <col min="9444" max="9444" width="15.5703125" customWidth="1"/>
    <col min="9445" max="9445" width="12.85546875" customWidth="1"/>
    <col min="9446" max="9446" width="10.85546875" bestFit="1" customWidth="1"/>
    <col min="9687" max="9687" width="10.5703125" customWidth="1"/>
    <col min="9688" max="9688" width="59" customWidth="1"/>
    <col min="9689" max="9694" width="16.5703125" customWidth="1"/>
    <col min="9697" max="9697" width="10.140625" bestFit="1" customWidth="1"/>
    <col min="9698" max="9698" width="11.7109375" bestFit="1" customWidth="1"/>
    <col min="9699" max="9699" width="11.5703125" bestFit="1" customWidth="1"/>
    <col min="9700" max="9700" width="15.5703125" customWidth="1"/>
    <col min="9701" max="9701" width="12.85546875" customWidth="1"/>
    <col min="9702" max="9702" width="10.85546875" bestFit="1" customWidth="1"/>
    <col min="9943" max="9943" width="10.5703125" customWidth="1"/>
    <col min="9944" max="9944" width="59" customWidth="1"/>
    <col min="9945" max="9950" width="16.5703125" customWidth="1"/>
    <col min="9953" max="9953" width="10.140625" bestFit="1" customWidth="1"/>
    <col min="9954" max="9954" width="11.7109375" bestFit="1" customWidth="1"/>
    <col min="9955" max="9955" width="11.5703125" bestFit="1" customWidth="1"/>
    <col min="9956" max="9956" width="15.5703125" customWidth="1"/>
    <col min="9957" max="9957" width="12.85546875" customWidth="1"/>
    <col min="9958" max="9958" width="10.85546875" bestFit="1" customWidth="1"/>
    <col min="10199" max="10199" width="10.5703125" customWidth="1"/>
    <col min="10200" max="10200" width="59" customWidth="1"/>
    <col min="10201" max="10206" width="16.5703125" customWidth="1"/>
    <col min="10209" max="10209" width="10.140625" bestFit="1" customWidth="1"/>
    <col min="10210" max="10210" width="11.7109375" bestFit="1" customWidth="1"/>
    <col min="10211" max="10211" width="11.5703125" bestFit="1" customWidth="1"/>
    <col min="10212" max="10212" width="15.5703125" customWidth="1"/>
    <col min="10213" max="10213" width="12.85546875" customWidth="1"/>
    <col min="10214" max="10214" width="10.85546875" bestFit="1" customWidth="1"/>
    <col min="10455" max="10455" width="10.5703125" customWidth="1"/>
    <col min="10456" max="10456" width="59" customWidth="1"/>
    <col min="10457" max="10462" width="16.5703125" customWidth="1"/>
    <col min="10465" max="10465" width="10.140625" bestFit="1" customWidth="1"/>
    <col min="10466" max="10466" width="11.7109375" bestFit="1" customWidth="1"/>
    <col min="10467" max="10467" width="11.5703125" bestFit="1" customWidth="1"/>
    <col min="10468" max="10468" width="15.5703125" customWidth="1"/>
    <col min="10469" max="10469" width="12.85546875" customWidth="1"/>
    <col min="10470" max="10470" width="10.85546875" bestFit="1" customWidth="1"/>
    <col min="10711" max="10711" width="10.5703125" customWidth="1"/>
    <col min="10712" max="10712" width="59" customWidth="1"/>
    <col min="10713" max="10718" width="16.5703125" customWidth="1"/>
    <col min="10721" max="10721" width="10.140625" bestFit="1" customWidth="1"/>
    <col min="10722" max="10722" width="11.7109375" bestFit="1" customWidth="1"/>
    <col min="10723" max="10723" width="11.5703125" bestFit="1" customWidth="1"/>
    <col min="10724" max="10724" width="15.5703125" customWidth="1"/>
    <col min="10725" max="10725" width="12.85546875" customWidth="1"/>
    <col min="10726" max="10726" width="10.85546875" bestFit="1" customWidth="1"/>
    <col min="10967" max="10967" width="10.5703125" customWidth="1"/>
    <col min="10968" max="10968" width="59" customWidth="1"/>
    <col min="10969" max="10974" width="16.5703125" customWidth="1"/>
    <col min="10977" max="10977" width="10.140625" bestFit="1" customWidth="1"/>
    <col min="10978" max="10978" width="11.7109375" bestFit="1" customWidth="1"/>
    <col min="10979" max="10979" width="11.5703125" bestFit="1" customWidth="1"/>
    <col min="10980" max="10980" width="15.5703125" customWidth="1"/>
    <col min="10981" max="10981" width="12.85546875" customWidth="1"/>
    <col min="10982" max="10982" width="10.85546875" bestFit="1" customWidth="1"/>
    <col min="11223" max="11223" width="10.5703125" customWidth="1"/>
    <col min="11224" max="11224" width="59" customWidth="1"/>
    <col min="11225" max="11230" width="16.5703125" customWidth="1"/>
    <col min="11233" max="11233" width="10.140625" bestFit="1" customWidth="1"/>
    <col min="11234" max="11234" width="11.7109375" bestFit="1" customWidth="1"/>
    <col min="11235" max="11235" width="11.5703125" bestFit="1" customWidth="1"/>
    <col min="11236" max="11236" width="15.5703125" customWidth="1"/>
    <col min="11237" max="11237" width="12.85546875" customWidth="1"/>
    <col min="11238" max="11238" width="10.85546875" bestFit="1" customWidth="1"/>
    <col min="11479" max="11479" width="10.5703125" customWidth="1"/>
    <col min="11480" max="11480" width="59" customWidth="1"/>
    <col min="11481" max="11486" width="16.5703125" customWidth="1"/>
    <col min="11489" max="11489" width="10.140625" bestFit="1" customWidth="1"/>
    <col min="11490" max="11490" width="11.7109375" bestFit="1" customWidth="1"/>
    <col min="11491" max="11491" width="11.5703125" bestFit="1" customWidth="1"/>
    <col min="11492" max="11492" width="15.5703125" customWidth="1"/>
    <col min="11493" max="11493" width="12.85546875" customWidth="1"/>
    <col min="11494" max="11494" width="10.85546875" bestFit="1" customWidth="1"/>
    <col min="11735" max="11735" width="10.5703125" customWidth="1"/>
    <col min="11736" max="11736" width="59" customWidth="1"/>
    <col min="11737" max="11742" width="16.5703125" customWidth="1"/>
    <col min="11745" max="11745" width="10.140625" bestFit="1" customWidth="1"/>
    <col min="11746" max="11746" width="11.7109375" bestFit="1" customWidth="1"/>
    <col min="11747" max="11747" width="11.5703125" bestFit="1" customWidth="1"/>
    <col min="11748" max="11748" width="15.5703125" customWidth="1"/>
    <col min="11749" max="11749" width="12.85546875" customWidth="1"/>
    <col min="11750" max="11750" width="10.85546875" bestFit="1" customWidth="1"/>
    <col min="11991" max="11991" width="10.5703125" customWidth="1"/>
    <col min="11992" max="11992" width="59" customWidth="1"/>
    <col min="11993" max="11998" width="16.5703125" customWidth="1"/>
    <col min="12001" max="12001" width="10.140625" bestFit="1" customWidth="1"/>
    <col min="12002" max="12002" width="11.7109375" bestFit="1" customWidth="1"/>
    <col min="12003" max="12003" width="11.5703125" bestFit="1" customWidth="1"/>
    <col min="12004" max="12004" width="15.5703125" customWidth="1"/>
    <col min="12005" max="12005" width="12.85546875" customWidth="1"/>
    <col min="12006" max="12006" width="10.85546875" bestFit="1" customWidth="1"/>
    <col min="12247" max="12247" width="10.5703125" customWidth="1"/>
    <col min="12248" max="12248" width="59" customWidth="1"/>
    <col min="12249" max="12254" width="16.5703125" customWidth="1"/>
    <col min="12257" max="12257" width="10.140625" bestFit="1" customWidth="1"/>
    <col min="12258" max="12258" width="11.7109375" bestFit="1" customWidth="1"/>
    <col min="12259" max="12259" width="11.5703125" bestFit="1" customWidth="1"/>
    <col min="12260" max="12260" width="15.5703125" customWidth="1"/>
    <col min="12261" max="12261" width="12.85546875" customWidth="1"/>
    <col min="12262" max="12262" width="10.85546875" bestFit="1" customWidth="1"/>
    <col min="12503" max="12503" width="10.5703125" customWidth="1"/>
    <col min="12504" max="12504" width="59" customWidth="1"/>
    <col min="12505" max="12510" width="16.5703125" customWidth="1"/>
    <col min="12513" max="12513" width="10.140625" bestFit="1" customWidth="1"/>
    <col min="12514" max="12514" width="11.7109375" bestFit="1" customWidth="1"/>
    <col min="12515" max="12515" width="11.5703125" bestFit="1" customWidth="1"/>
    <col min="12516" max="12516" width="15.5703125" customWidth="1"/>
    <col min="12517" max="12517" width="12.85546875" customWidth="1"/>
    <col min="12518" max="12518" width="10.85546875" bestFit="1" customWidth="1"/>
    <col min="12759" max="12759" width="10.5703125" customWidth="1"/>
    <col min="12760" max="12760" width="59" customWidth="1"/>
    <col min="12761" max="12766" width="16.5703125" customWidth="1"/>
    <col min="12769" max="12769" width="10.140625" bestFit="1" customWidth="1"/>
    <col min="12770" max="12770" width="11.7109375" bestFit="1" customWidth="1"/>
    <col min="12771" max="12771" width="11.5703125" bestFit="1" customWidth="1"/>
    <col min="12772" max="12772" width="15.5703125" customWidth="1"/>
    <col min="12773" max="12773" width="12.85546875" customWidth="1"/>
    <col min="12774" max="12774" width="10.85546875" bestFit="1" customWidth="1"/>
    <col min="13015" max="13015" width="10.5703125" customWidth="1"/>
    <col min="13016" max="13016" width="59" customWidth="1"/>
    <col min="13017" max="13022" width="16.5703125" customWidth="1"/>
    <col min="13025" max="13025" width="10.140625" bestFit="1" customWidth="1"/>
    <col min="13026" max="13026" width="11.7109375" bestFit="1" customWidth="1"/>
    <col min="13027" max="13027" width="11.5703125" bestFit="1" customWidth="1"/>
    <col min="13028" max="13028" width="15.5703125" customWidth="1"/>
    <col min="13029" max="13029" width="12.85546875" customWidth="1"/>
    <col min="13030" max="13030" width="10.85546875" bestFit="1" customWidth="1"/>
    <col min="13271" max="13271" width="10.5703125" customWidth="1"/>
    <col min="13272" max="13272" width="59" customWidth="1"/>
    <col min="13273" max="13278" width="16.5703125" customWidth="1"/>
    <col min="13281" max="13281" width="10.140625" bestFit="1" customWidth="1"/>
    <col min="13282" max="13282" width="11.7109375" bestFit="1" customWidth="1"/>
    <col min="13283" max="13283" width="11.5703125" bestFit="1" customWidth="1"/>
    <col min="13284" max="13284" width="15.5703125" customWidth="1"/>
    <col min="13285" max="13285" width="12.85546875" customWidth="1"/>
    <col min="13286" max="13286" width="10.85546875" bestFit="1" customWidth="1"/>
    <col min="13527" max="13527" width="10.5703125" customWidth="1"/>
    <col min="13528" max="13528" width="59" customWidth="1"/>
    <col min="13529" max="13534" width="16.5703125" customWidth="1"/>
    <col min="13537" max="13537" width="10.140625" bestFit="1" customWidth="1"/>
    <col min="13538" max="13538" width="11.7109375" bestFit="1" customWidth="1"/>
    <col min="13539" max="13539" width="11.5703125" bestFit="1" customWidth="1"/>
    <col min="13540" max="13540" width="15.5703125" customWidth="1"/>
    <col min="13541" max="13541" width="12.85546875" customWidth="1"/>
    <col min="13542" max="13542" width="10.85546875" bestFit="1" customWidth="1"/>
    <col min="13783" max="13783" width="10.5703125" customWidth="1"/>
    <col min="13784" max="13784" width="59" customWidth="1"/>
    <col min="13785" max="13790" width="16.5703125" customWidth="1"/>
    <col min="13793" max="13793" width="10.140625" bestFit="1" customWidth="1"/>
    <col min="13794" max="13794" width="11.7109375" bestFit="1" customWidth="1"/>
    <col min="13795" max="13795" width="11.5703125" bestFit="1" customWidth="1"/>
    <col min="13796" max="13796" width="15.5703125" customWidth="1"/>
    <col min="13797" max="13797" width="12.85546875" customWidth="1"/>
    <col min="13798" max="13798" width="10.85546875" bestFit="1" customWidth="1"/>
    <col min="14039" max="14039" width="10.5703125" customWidth="1"/>
    <col min="14040" max="14040" width="59" customWidth="1"/>
    <col min="14041" max="14046" width="16.5703125" customWidth="1"/>
    <col min="14049" max="14049" width="10.140625" bestFit="1" customWidth="1"/>
    <col min="14050" max="14050" width="11.7109375" bestFit="1" customWidth="1"/>
    <col min="14051" max="14051" width="11.5703125" bestFit="1" customWidth="1"/>
    <col min="14052" max="14052" width="15.5703125" customWidth="1"/>
    <col min="14053" max="14053" width="12.85546875" customWidth="1"/>
    <col min="14054" max="14054" width="10.85546875" bestFit="1" customWidth="1"/>
    <col min="14295" max="14295" width="10.5703125" customWidth="1"/>
    <col min="14296" max="14296" width="59" customWidth="1"/>
    <col min="14297" max="14302" width="16.5703125" customWidth="1"/>
    <col min="14305" max="14305" width="10.140625" bestFit="1" customWidth="1"/>
    <col min="14306" max="14306" width="11.7109375" bestFit="1" customWidth="1"/>
    <col min="14307" max="14307" width="11.5703125" bestFit="1" customWidth="1"/>
    <col min="14308" max="14308" width="15.5703125" customWidth="1"/>
    <col min="14309" max="14309" width="12.85546875" customWidth="1"/>
    <col min="14310" max="14310" width="10.85546875" bestFit="1" customWidth="1"/>
    <col min="14551" max="14551" width="10.5703125" customWidth="1"/>
    <col min="14552" max="14552" width="59" customWidth="1"/>
    <col min="14553" max="14558" width="16.5703125" customWidth="1"/>
    <col min="14561" max="14561" width="10.140625" bestFit="1" customWidth="1"/>
    <col min="14562" max="14562" width="11.7109375" bestFit="1" customWidth="1"/>
    <col min="14563" max="14563" width="11.5703125" bestFit="1" customWidth="1"/>
    <col min="14564" max="14564" width="15.5703125" customWidth="1"/>
    <col min="14565" max="14565" width="12.85546875" customWidth="1"/>
    <col min="14566" max="14566" width="10.85546875" bestFit="1" customWidth="1"/>
    <col min="14807" max="14807" width="10.5703125" customWidth="1"/>
    <col min="14808" max="14808" width="59" customWidth="1"/>
    <col min="14809" max="14814" width="16.5703125" customWidth="1"/>
    <col min="14817" max="14817" width="10.140625" bestFit="1" customWidth="1"/>
    <col min="14818" max="14818" width="11.7109375" bestFit="1" customWidth="1"/>
    <col min="14819" max="14819" width="11.5703125" bestFit="1" customWidth="1"/>
    <col min="14820" max="14820" width="15.5703125" customWidth="1"/>
    <col min="14821" max="14821" width="12.85546875" customWidth="1"/>
    <col min="14822" max="14822" width="10.85546875" bestFit="1" customWidth="1"/>
    <col min="15063" max="15063" width="10.5703125" customWidth="1"/>
    <col min="15064" max="15064" width="59" customWidth="1"/>
    <col min="15065" max="15070" width="16.5703125" customWidth="1"/>
    <col min="15073" max="15073" width="10.140625" bestFit="1" customWidth="1"/>
    <col min="15074" max="15074" width="11.7109375" bestFit="1" customWidth="1"/>
    <col min="15075" max="15075" width="11.5703125" bestFit="1" customWidth="1"/>
    <col min="15076" max="15076" width="15.5703125" customWidth="1"/>
    <col min="15077" max="15077" width="12.85546875" customWidth="1"/>
    <col min="15078" max="15078" width="10.85546875" bestFit="1" customWidth="1"/>
    <col min="15319" max="15319" width="10.5703125" customWidth="1"/>
    <col min="15320" max="15320" width="59" customWidth="1"/>
    <col min="15321" max="15326" width="16.5703125" customWidth="1"/>
    <col min="15329" max="15329" width="10.140625" bestFit="1" customWidth="1"/>
    <col min="15330" max="15330" width="11.7109375" bestFit="1" customWidth="1"/>
    <col min="15331" max="15331" width="11.5703125" bestFit="1" customWidth="1"/>
    <col min="15332" max="15332" width="15.5703125" customWidth="1"/>
    <col min="15333" max="15333" width="12.85546875" customWidth="1"/>
    <col min="15334" max="15334" width="10.85546875" bestFit="1" customWidth="1"/>
    <col min="15575" max="15575" width="10.5703125" customWidth="1"/>
    <col min="15576" max="15576" width="59" customWidth="1"/>
    <col min="15577" max="15582" width="16.5703125" customWidth="1"/>
    <col min="15585" max="15585" width="10.140625" bestFit="1" customWidth="1"/>
    <col min="15586" max="15586" width="11.7109375" bestFit="1" customWidth="1"/>
    <col min="15587" max="15587" width="11.5703125" bestFit="1" customWidth="1"/>
    <col min="15588" max="15588" width="15.5703125" customWidth="1"/>
    <col min="15589" max="15589" width="12.85546875" customWidth="1"/>
    <col min="15590" max="15590" width="10.85546875" bestFit="1" customWidth="1"/>
    <col min="15831" max="15831" width="10.5703125" customWidth="1"/>
    <col min="15832" max="15832" width="59" customWidth="1"/>
    <col min="15833" max="15838" width="16.5703125" customWidth="1"/>
    <col min="15841" max="15841" width="10.140625" bestFit="1" customWidth="1"/>
    <col min="15842" max="15842" width="11.7109375" bestFit="1" customWidth="1"/>
    <col min="15843" max="15843" width="11.5703125" bestFit="1" customWidth="1"/>
    <col min="15844" max="15844" width="15.5703125" customWidth="1"/>
    <col min="15845" max="15845" width="12.85546875" customWidth="1"/>
    <col min="15846" max="15846" width="10.85546875" bestFit="1" customWidth="1"/>
    <col min="16087" max="16087" width="10.5703125" customWidth="1"/>
    <col min="16088" max="16088" width="59" customWidth="1"/>
    <col min="16089" max="16094" width="16.5703125" customWidth="1"/>
    <col min="16097" max="16097" width="10.140625" bestFit="1" customWidth="1"/>
    <col min="16098" max="16098" width="11.7109375" bestFit="1" customWidth="1"/>
    <col min="16099" max="16099" width="11.5703125" bestFit="1" customWidth="1"/>
    <col min="16100" max="16100" width="15.5703125" customWidth="1"/>
    <col min="16101" max="16101" width="12.85546875" customWidth="1"/>
    <col min="16102" max="16102" width="10.85546875" bestFit="1" customWidth="1"/>
  </cols>
  <sheetData>
    <row r="1" spans="1:5" ht="30" customHeight="1" x14ac:dyDescent="0.25">
      <c r="A1" s="72" t="s">
        <v>154</v>
      </c>
      <c r="B1" s="72"/>
      <c r="C1" s="72"/>
      <c r="D1" s="72"/>
      <c r="E1" s="72"/>
    </row>
    <row r="2" spans="1:5" ht="80.099999999999994" customHeight="1" x14ac:dyDescent="0.25">
      <c r="A2" s="21" t="s">
        <v>0</v>
      </c>
      <c r="B2" s="21" t="s">
        <v>88</v>
      </c>
      <c r="C2" s="2" t="s">
        <v>155</v>
      </c>
      <c r="D2" s="2" t="s">
        <v>156</v>
      </c>
      <c r="E2" s="2" t="s">
        <v>162</v>
      </c>
    </row>
    <row r="3" spans="1:5" ht="9.1999999999999993" customHeight="1" x14ac:dyDescent="0.25">
      <c r="A3" s="3">
        <v>1</v>
      </c>
      <c r="B3" s="3">
        <v>2</v>
      </c>
      <c r="C3" s="3">
        <v>4</v>
      </c>
      <c r="D3" s="3">
        <v>6</v>
      </c>
      <c r="E3" s="3">
        <v>8</v>
      </c>
    </row>
    <row r="4" spans="1:5" ht="20.100000000000001" customHeight="1" x14ac:dyDescent="0.25">
      <c r="A4" s="69" t="s">
        <v>89</v>
      </c>
      <c r="B4" s="71"/>
      <c r="C4" s="22">
        <f>C5+C29+C34+C40+C75+C164+C167</f>
        <v>3119147.8200000003</v>
      </c>
      <c r="D4" s="22">
        <f>D5+D29+D34+D40+D75+D164+D167</f>
        <v>1812346.2299999995</v>
      </c>
      <c r="E4" s="22">
        <f>(D4/C4)*100</f>
        <v>58.10389037605789</v>
      </c>
    </row>
    <row r="5" spans="1:5" ht="20.100000000000001" customHeight="1" x14ac:dyDescent="0.25">
      <c r="A5" s="69" t="s">
        <v>90</v>
      </c>
      <c r="B5" s="71"/>
      <c r="C5" s="22">
        <f>C6</f>
        <v>49595</v>
      </c>
      <c r="D5" s="22">
        <f>D6</f>
        <v>48050.929999999993</v>
      </c>
      <c r="E5" s="22">
        <f t="shared" ref="E5:E77" si="0">(D5/C5)*100</f>
        <v>96.886641798568391</v>
      </c>
    </row>
    <row r="6" spans="1:5" ht="20.100000000000001" customHeight="1" x14ac:dyDescent="0.25">
      <c r="A6" s="69" t="s">
        <v>91</v>
      </c>
      <c r="B6" s="71"/>
      <c r="C6" s="22">
        <f>C7</f>
        <v>49595</v>
      </c>
      <c r="D6" s="22">
        <f>D7</f>
        <v>48050.929999999993</v>
      </c>
      <c r="E6" s="22">
        <f t="shared" si="0"/>
        <v>96.886641798568391</v>
      </c>
    </row>
    <row r="7" spans="1:5" ht="20.100000000000001" customHeight="1" x14ac:dyDescent="0.25">
      <c r="A7" s="37">
        <v>32</v>
      </c>
      <c r="B7" s="38" t="s">
        <v>34</v>
      </c>
      <c r="C7" s="22">
        <v>49595</v>
      </c>
      <c r="D7" s="22">
        <f>D8+D12+D18+D24</f>
        <v>48050.929999999993</v>
      </c>
      <c r="E7" s="22">
        <f t="shared" si="0"/>
        <v>96.886641798568391</v>
      </c>
    </row>
    <row r="8" spans="1:5" ht="20.100000000000001" customHeight="1" x14ac:dyDescent="0.25">
      <c r="A8" s="37">
        <v>321</v>
      </c>
      <c r="B8" s="38" t="s">
        <v>35</v>
      </c>
      <c r="C8" s="22"/>
      <c r="D8" s="22">
        <f>SUM(D9:D11)</f>
        <v>4082.54</v>
      </c>
      <c r="E8" s="22" t="e">
        <f t="shared" si="0"/>
        <v>#DIV/0!</v>
      </c>
    </row>
    <row r="9" spans="1:5" ht="20.100000000000001" customHeight="1" x14ac:dyDescent="0.25">
      <c r="A9" s="38">
        <v>3211</v>
      </c>
      <c r="B9" s="38" t="s">
        <v>36</v>
      </c>
      <c r="C9" s="22"/>
      <c r="D9" s="22">
        <v>3192.54</v>
      </c>
      <c r="E9" s="22" t="e">
        <f t="shared" si="0"/>
        <v>#DIV/0!</v>
      </c>
    </row>
    <row r="10" spans="1:5" ht="20.100000000000001" customHeight="1" x14ac:dyDescent="0.25">
      <c r="A10" s="38">
        <v>3213</v>
      </c>
      <c r="B10" s="38" t="s">
        <v>38</v>
      </c>
      <c r="C10" s="22"/>
      <c r="D10" s="22">
        <v>850</v>
      </c>
      <c r="E10" s="22" t="e">
        <f t="shared" si="0"/>
        <v>#DIV/0!</v>
      </c>
    </row>
    <row r="11" spans="1:5" ht="20.100000000000001" customHeight="1" x14ac:dyDescent="0.25">
      <c r="A11" s="38">
        <v>3214</v>
      </c>
      <c r="B11" s="38" t="s">
        <v>39</v>
      </c>
      <c r="C11" s="22"/>
      <c r="D11" s="22">
        <v>40</v>
      </c>
      <c r="E11" s="22" t="e">
        <f t="shared" si="0"/>
        <v>#DIV/0!</v>
      </c>
    </row>
    <row r="12" spans="1:5" ht="20.100000000000001" customHeight="1" x14ac:dyDescent="0.25">
      <c r="A12" s="37">
        <v>322</v>
      </c>
      <c r="B12" s="38" t="s">
        <v>151</v>
      </c>
      <c r="C12" s="22"/>
      <c r="D12" s="22">
        <f>SUM(D13:D17)</f>
        <v>27235.189999999995</v>
      </c>
      <c r="E12" s="22" t="e">
        <f t="shared" si="0"/>
        <v>#DIV/0!</v>
      </c>
    </row>
    <row r="13" spans="1:5" ht="20.100000000000001" customHeight="1" x14ac:dyDescent="0.25">
      <c r="A13" s="38">
        <v>3221</v>
      </c>
      <c r="B13" s="38" t="s">
        <v>41</v>
      </c>
      <c r="C13" s="22"/>
      <c r="D13" s="22">
        <v>8515.02</v>
      </c>
      <c r="E13" s="22" t="e">
        <f t="shared" si="0"/>
        <v>#DIV/0!</v>
      </c>
    </row>
    <row r="14" spans="1:5" ht="20.100000000000001" customHeight="1" x14ac:dyDescent="0.25">
      <c r="A14" s="38">
        <v>3223</v>
      </c>
      <c r="B14" s="38" t="s">
        <v>43</v>
      </c>
      <c r="C14" s="22"/>
      <c r="D14" s="22">
        <v>17194.05</v>
      </c>
      <c r="E14" s="22" t="e">
        <f t="shared" si="0"/>
        <v>#DIV/0!</v>
      </c>
    </row>
    <row r="15" spans="1:5" ht="20.100000000000001" customHeight="1" x14ac:dyDescent="0.25">
      <c r="A15" s="38">
        <v>3224</v>
      </c>
      <c r="B15" s="38" t="s">
        <v>44</v>
      </c>
      <c r="C15" s="22"/>
      <c r="D15" s="22">
        <v>559.01</v>
      </c>
      <c r="E15" s="22" t="e">
        <f t="shared" si="0"/>
        <v>#DIV/0!</v>
      </c>
    </row>
    <row r="16" spans="1:5" ht="20.100000000000001" customHeight="1" x14ac:dyDescent="0.25">
      <c r="A16" s="38">
        <v>3225</v>
      </c>
      <c r="B16" s="38" t="s">
        <v>45</v>
      </c>
      <c r="C16" s="22"/>
      <c r="D16" s="22">
        <v>307.44</v>
      </c>
      <c r="E16" s="22" t="e">
        <f t="shared" si="0"/>
        <v>#DIV/0!</v>
      </c>
    </row>
    <row r="17" spans="1:5" ht="20.100000000000001" customHeight="1" x14ac:dyDescent="0.25">
      <c r="A17" s="38">
        <v>3227</v>
      </c>
      <c r="B17" s="38" t="s">
        <v>46</v>
      </c>
      <c r="C17" s="22"/>
      <c r="D17" s="22">
        <v>659.67</v>
      </c>
      <c r="E17" s="22" t="e">
        <f t="shared" si="0"/>
        <v>#DIV/0!</v>
      </c>
    </row>
    <row r="18" spans="1:5" ht="20.100000000000001" customHeight="1" x14ac:dyDescent="0.25">
      <c r="A18" s="37">
        <v>323</v>
      </c>
      <c r="B18" s="38" t="s">
        <v>47</v>
      </c>
      <c r="C18" s="22"/>
      <c r="D18" s="22">
        <f>SUM(D19:D23)</f>
        <v>11083.310000000001</v>
      </c>
      <c r="E18" s="22" t="e">
        <f t="shared" si="0"/>
        <v>#DIV/0!</v>
      </c>
    </row>
    <row r="19" spans="1:5" ht="20.100000000000001" customHeight="1" x14ac:dyDescent="0.25">
      <c r="A19" s="38">
        <v>3231</v>
      </c>
      <c r="B19" s="38" t="s">
        <v>48</v>
      </c>
      <c r="C19" s="22"/>
      <c r="D19" s="22">
        <v>2071.29</v>
      </c>
      <c r="E19" s="22" t="e">
        <f t="shared" si="0"/>
        <v>#DIV/0!</v>
      </c>
    </row>
    <row r="20" spans="1:5" ht="20.100000000000001" customHeight="1" x14ac:dyDescent="0.25">
      <c r="A20" s="38">
        <v>3234</v>
      </c>
      <c r="B20" s="38" t="s">
        <v>51</v>
      </c>
      <c r="C20" s="22"/>
      <c r="D20" s="22">
        <v>3905.64</v>
      </c>
      <c r="E20" s="22" t="e">
        <f t="shared" si="0"/>
        <v>#DIV/0!</v>
      </c>
    </row>
    <row r="21" spans="1:5" ht="20.100000000000001" customHeight="1" x14ac:dyDescent="0.25">
      <c r="A21" s="38">
        <v>3237</v>
      </c>
      <c r="B21" s="38" t="s">
        <v>53</v>
      </c>
      <c r="C21" s="22"/>
      <c r="D21" s="22">
        <v>1555.56</v>
      </c>
      <c r="E21" s="22" t="e">
        <f t="shared" si="0"/>
        <v>#DIV/0!</v>
      </c>
    </row>
    <row r="22" spans="1:5" ht="20.100000000000001" customHeight="1" x14ac:dyDescent="0.25">
      <c r="A22" s="38">
        <v>3238</v>
      </c>
      <c r="B22" s="38" t="s">
        <v>54</v>
      </c>
      <c r="C22" s="22"/>
      <c r="D22" s="22">
        <v>2234.44</v>
      </c>
      <c r="E22" s="22" t="e">
        <f t="shared" si="0"/>
        <v>#DIV/0!</v>
      </c>
    </row>
    <row r="23" spans="1:5" ht="20.100000000000001" customHeight="1" x14ac:dyDescent="0.25">
      <c r="A23" s="38">
        <v>3239</v>
      </c>
      <c r="B23" s="38" t="s">
        <v>55</v>
      </c>
      <c r="C23" s="22"/>
      <c r="D23" s="22">
        <v>1316.38</v>
      </c>
      <c r="E23" s="22" t="e">
        <f t="shared" si="0"/>
        <v>#DIV/0!</v>
      </c>
    </row>
    <row r="24" spans="1:5" ht="20.100000000000001" customHeight="1" x14ac:dyDescent="0.25">
      <c r="A24" s="37">
        <v>329</v>
      </c>
      <c r="B24" s="38" t="s">
        <v>57</v>
      </c>
      <c r="C24" s="22"/>
      <c r="D24" s="22">
        <f>SUM(D25:D28)</f>
        <v>5649.8899999999994</v>
      </c>
      <c r="E24" s="22" t="e">
        <f t="shared" si="0"/>
        <v>#DIV/0!</v>
      </c>
    </row>
    <row r="25" spans="1:5" ht="20.100000000000001" customHeight="1" x14ac:dyDescent="0.25">
      <c r="A25" s="38">
        <v>3292</v>
      </c>
      <c r="B25" s="38" t="s">
        <v>59</v>
      </c>
      <c r="C25" s="22"/>
      <c r="D25" s="22">
        <v>694.12</v>
      </c>
      <c r="E25" s="22" t="e">
        <f t="shared" si="0"/>
        <v>#DIV/0!</v>
      </c>
    </row>
    <row r="26" spans="1:5" ht="20.100000000000001" customHeight="1" x14ac:dyDescent="0.25">
      <c r="A26" s="38">
        <v>3294</v>
      </c>
      <c r="B26" s="38" t="s">
        <v>60</v>
      </c>
      <c r="C26" s="22"/>
      <c r="D26" s="22">
        <v>55</v>
      </c>
      <c r="E26" s="22" t="e">
        <f t="shared" si="0"/>
        <v>#DIV/0!</v>
      </c>
    </row>
    <row r="27" spans="1:5" ht="20.100000000000001" customHeight="1" x14ac:dyDescent="0.25">
      <c r="A27" s="38">
        <v>3295</v>
      </c>
      <c r="B27" s="38" t="s">
        <v>61</v>
      </c>
      <c r="C27" s="22"/>
      <c r="D27" s="22">
        <v>664.65</v>
      </c>
      <c r="E27" s="22" t="e">
        <f t="shared" si="0"/>
        <v>#DIV/0!</v>
      </c>
    </row>
    <row r="28" spans="1:5" ht="20.100000000000001" customHeight="1" x14ac:dyDescent="0.25">
      <c r="A28" s="38">
        <v>3299</v>
      </c>
      <c r="B28" s="38" t="s">
        <v>57</v>
      </c>
      <c r="C28" s="22"/>
      <c r="D28" s="22">
        <v>4236.12</v>
      </c>
      <c r="E28" s="22" t="e">
        <f t="shared" si="0"/>
        <v>#DIV/0!</v>
      </c>
    </row>
    <row r="29" spans="1:5" ht="20.100000000000001" customHeight="1" x14ac:dyDescent="0.25">
      <c r="A29" s="69" t="s">
        <v>92</v>
      </c>
      <c r="B29" s="71"/>
      <c r="C29" s="22">
        <f>C30</f>
        <v>5</v>
      </c>
      <c r="D29" s="22">
        <f>D30</f>
        <v>2.0499999999999998</v>
      </c>
      <c r="E29" s="22">
        <f t="shared" si="0"/>
        <v>41</v>
      </c>
    </row>
    <row r="30" spans="1:5" ht="20.100000000000001" customHeight="1" x14ac:dyDescent="0.25">
      <c r="A30" s="69" t="s">
        <v>91</v>
      </c>
      <c r="B30" s="71"/>
      <c r="C30" s="22">
        <f>C31</f>
        <v>5</v>
      </c>
      <c r="D30" s="22">
        <f>D31</f>
        <v>2.0499999999999998</v>
      </c>
      <c r="E30" s="22">
        <f t="shared" si="0"/>
        <v>41</v>
      </c>
    </row>
    <row r="31" spans="1:5" ht="20.100000000000001" customHeight="1" x14ac:dyDescent="0.25">
      <c r="A31" s="37">
        <v>34</v>
      </c>
      <c r="B31" s="38" t="s">
        <v>62</v>
      </c>
      <c r="C31" s="22">
        <v>5</v>
      </c>
      <c r="D31" s="22">
        <f>D32</f>
        <v>2.0499999999999998</v>
      </c>
      <c r="E31" s="22">
        <f t="shared" si="0"/>
        <v>41</v>
      </c>
    </row>
    <row r="32" spans="1:5" ht="20.100000000000001" customHeight="1" x14ac:dyDescent="0.25">
      <c r="A32" s="37">
        <v>343</v>
      </c>
      <c r="B32" s="38" t="s">
        <v>63</v>
      </c>
      <c r="C32" s="22"/>
      <c r="D32" s="22">
        <f>SUM(D33:D33)</f>
        <v>2.0499999999999998</v>
      </c>
      <c r="E32" s="22" t="e">
        <f t="shared" si="0"/>
        <v>#DIV/0!</v>
      </c>
    </row>
    <row r="33" spans="1:5" ht="20.100000000000001" customHeight="1" x14ac:dyDescent="0.25">
      <c r="A33" s="39">
        <v>3433</v>
      </c>
      <c r="B33" s="38" t="s">
        <v>64</v>
      </c>
      <c r="C33" s="22"/>
      <c r="D33" s="22">
        <v>2.0499999999999998</v>
      </c>
      <c r="E33" s="22" t="e">
        <f t="shared" si="0"/>
        <v>#DIV/0!</v>
      </c>
    </row>
    <row r="34" spans="1:5" ht="20.100000000000001" customHeight="1" x14ac:dyDescent="0.25">
      <c r="A34" s="69" t="s">
        <v>157</v>
      </c>
      <c r="B34" s="71"/>
      <c r="C34" s="22">
        <f t="shared" ref="C34:D36" si="1">C35</f>
        <v>14200</v>
      </c>
      <c r="D34" s="22">
        <f t="shared" si="1"/>
        <v>9024.5300000000007</v>
      </c>
      <c r="E34" s="22">
        <f t="shared" si="0"/>
        <v>63.553028169014091</v>
      </c>
    </row>
    <row r="35" spans="1:5" ht="20.100000000000001" customHeight="1" x14ac:dyDescent="0.25">
      <c r="A35" s="69" t="s">
        <v>91</v>
      </c>
      <c r="B35" s="71"/>
      <c r="C35" s="22">
        <f t="shared" si="1"/>
        <v>14200</v>
      </c>
      <c r="D35" s="22">
        <f t="shared" si="1"/>
        <v>9024.5300000000007</v>
      </c>
      <c r="E35" s="22">
        <f t="shared" si="0"/>
        <v>63.553028169014091</v>
      </c>
    </row>
    <row r="36" spans="1:5" ht="20.100000000000001" customHeight="1" x14ac:dyDescent="0.25">
      <c r="A36" s="37">
        <v>32</v>
      </c>
      <c r="B36" s="38" t="s">
        <v>34</v>
      </c>
      <c r="C36" s="22">
        <v>14200</v>
      </c>
      <c r="D36" s="22">
        <f t="shared" si="1"/>
        <v>9024.5300000000007</v>
      </c>
      <c r="E36" s="22">
        <f t="shared" ref="E36" si="2">(D36/C36)*100</f>
        <v>63.553028169014091</v>
      </c>
    </row>
    <row r="37" spans="1:5" ht="20.100000000000001" customHeight="1" x14ac:dyDescent="0.25">
      <c r="A37" s="37">
        <v>323</v>
      </c>
      <c r="B37" s="38" t="s">
        <v>47</v>
      </c>
      <c r="C37" s="22"/>
      <c r="D37" s="22">
        <f>SUM(D38:D39)</f>
        <v>9024.5300000000007</v>
      </c>
      <c r="E37" s="22" t="e">
        <f t="shared" ref="E37:E39" si="3">(D37/C37)*100</f>
        <v>#DIV/0!</v>
      </c>
    </row>
    <row r="38" spans="1:5" ht="20.100000000000001" customHeight="1" x14ac:dyDescent="0.25">
      <c r="A38" s="38">
        <v>3238</v>
      </c>
      <c r="B38" s="38" t="s">
        <v>54</v>
      </c>
      <c r="C38" s="22"/>
      <c r="D38" s="22">
        <v>99.53</v>
      </c>
      <c r="E38" s="22" t="e">
        <f t="shared" si="3"/>
        <v>#DIV/0!</v>
      </c>
    </row>
    <row r="39" spans="1:5" ht="20.100000000000001" customHeight="1" x14ac:dyDescent="0.25">
      <c r="A39" s="38">
        <v>3239</v>
      </c>
      <c r="B39" s="38" t="s">
        <v>55</v>
      </c>
      <c r="C39" s="22"/>
      <c r="D39" s="22">
        <v>8925</v>
      </c>
      <c r="E39" s="22" t="e">
        <f t="shared" si="3"/>
        <v>#DIV/0!</v>
      </c>
    </row>
    <row r="40" spans="1:5" ht="20.100000000000001" customHeight="1" x14ac:dyDescent="0.25">
      <c r="A40" s="67" t="s">
        <v>93</v>
      </c>
      <c r="B40" s="68"/>
      <c r="C40" s="22">
        <f>C41+C43+C51+C55+C65+C69+C71</f>
        <v>2534361.19</v>
      </c>
      <c r="D40" s="22">
        <f>D41+D43+D51+D55+D65+D69+D71</f>
        <v>1575039.4199999997</v>
      </c>
      <c r="E40" s="22">
        <f t="shared" si="0"/>
        <v>62.147393442368795</v>
      </c>
    </row>
    <row r="41" spans="1:5" ht="20.100000000000001" customHeight="1" x14ac:dyDescent="0.25">
      <c r="A41" s="69" t="s">
        <v>94</v>
      </c>
      <c r="B41" s="71"/>
      <c r="C41" s="22">
        <f>C42</f>
        <v>450</v>
      </c>
      <c r="D41" s="22">
        <f>D42</f>
        <v>0</v>
      </c>
      <c r="E41" s="22">
        <f t="shared" si="0"/>
        <v>0</v>
      </c>
    </row>
    <row r="42" spans="1:5" ht="20.100000000000001" customHeight="1" x14ac:dyDescent="0.25">
      <c r="A42" s="37">
        <v>31</v>
      </c>
      <c r="B42" s="38" t="s">
        <v>26</v>
      </c>
      <c r="C42" s="22">
        <v>450</v>
      </c>
      <c r="D42" s="22">
        <v>0</v>
      </c>
      <c r="E42" s="22">
        <f t="shared" si="0"/>
        <v>0</v>
      </c>
    </row>
    <row r="43" spans="1:5" ht="20.100000000000001" customHeight="1" x14ac:dyDescent="0.25">
      <c r="A43" s="69" t="s">
        <v>95</v>
      </c>
      <c r="B43" s="71"/>
      <c r="C43" s="22">
        <f>C44</f>
        <v>13250</v>
      </c>
      <c r="D43" s="22">
        <f>D44</f>
        <v>16341.830000000002</v>
      </c>
      <c r="E43" s="22">
        <f t="shared" si="0"/>
        <v>123.33456603773587</v>
      </c>
    </row>
    <row r="44" spans="1:5" ht="20.100000000000001" customHeight="1" x14ac:dyDescent="0.25">
      <c r="A44" s="37">
        <v>31</v>
      </c>
      <c r="B44" s="38" t="s">
        <v>26</v>
      </c>
      <c r="C44" s="22">
        <v>13250</v>
      </c>
      <c r="D44" s="22">
        <f>D45+D47+D49</f>
        <v>16341.830000000002</v>
      </c>
      <c r="E44" s="22">
        <f t="shared" si="0"/>
        <v>123.33456603773587</v>
      </c>
    </row>
    <row r="45" spans="1:5" ht="20.100000000000001" customHeight="1" x14ac:dyDescent="0.25">
      <c r="A45" s="37">
        <v>311</v>
      </c>
      <c r="B45" s="38" t="s">
        <v>27</v>
      </c>
      <c r="C45" s="22"/>
      <c r="D45" s="22">
        <f>D46</f>
        <v>13251.86</v>
      </c>
      <c r="E45" s="22" t="e">
        <f t="shared" si="0"/>
        <v>#DIV/0!</v>
      </c>
    </row>
    <row r="46" spans="1:5" ht="20.100000000000001" customHeight="1" x14ac:dyDescent="0.25">
      <c r="A46" s="38">
        <v>3111</v>
      </c>
      <c r="B46" s="38" t="s">
        <v>28</v>
      </c>
      <c r="C46" s="22"/>
      <c r="D46" s="22">
        <v>13251.86</v>
      </c>
      <c r="E46" s="22" t="e">
        <f t="shared" si="0"/>
        <v>#DIV/0!</v>
      </c>
    </row>
    <row r="47" spans="1:5" ht="20.100000000000001" customHeight="1" x14ac:dyDescent="0.25">
      <c r="A47" s="37">
        <v>312</v>
      </c>
      <c r="B47" s="38" t="s">
        <v>31</v>
      </c>
      <c r="C47" s="22"/>
      <c r="D47" s="22">
        <f>D48</f>
        <v>903.42</v>
      </c>
      <c r="E47" s="22" t="e">
        <f t="shared" si="0"/>
        <v>#DIV/0!</v>
      </c>
    </row>
    <row r="48" spans="1:5" ht="20.100000000000001" customHeight="1" x14ac:dyDescent="0.25">
      <c r="A48" s="38">
        <v>3121</v>
      </c>
      <c r="B48" s="38" t="s">
        <v>31</v>
      </c>
      <c r="C48" s="22"/>
      <c r="D48" s="22">
        <v>903.42</v>
      </c>
      <c r="E48" s="22" t="e">
        <f t="shared" si="0"/>
        <v>#DIV/0!</v>
      </c>
    </row>
    <row r="49" spans="1:5" ht="20.100000000000001" customHeight="1" x14ac:dyDescent="0.25">
      <c r="A49" s="37">
        <v>313</v>
      </c>
      <c r="B49" s="38" t="s">
        <v>32</v>
      </c>
      <c r="C49" s="22"/>
      <c r="D49" s="22">
        <f>D50</f>
        <v>2186.5500000000002</v>
      </c>
      <c r="E49" s="22" t="e">
        <f t="shared" si="0"/>
        <v>#DIV/0!</v>
      </c>
    </row>
    <row r="50" spans="1:5" ht="20.100000000000001" customHeight="1" x14ac:dyDescent="0.25">
      <c r="A50" s="38">
        <v>3132</v>
      </c>
      <c r="B50" s="42" t="s">
        <v>152</v>
      </c>
      <c r="C50" s="22"/>
      <c r="D50" s="22">
        <v>2186.5500000000002</v>
      </c>
      <c r="E50" s="22" t="e">
        <f t="shared" si="0"/>
        <v>#DIV/0!</v>
      </c>
    </row>
    <row r="51" spans="1:5" ht="20.100000000000001" customHeight="1" x14ac:dyDescent="0.25">
      <c r="A51" s="69" t="s">
        <v>100</v>
      </c>
      <c r="B51" s="71"/>
      <c r="C51" s="22">
        <f>C52</f>
        <v>200</v>
      </c>
      <c r="D51" s="22">
        <f>D52</f>
        <v>199.11</v>
      </c>
      <c r="E51" s="22">
        <f t="shared" ref="E51:E54" si="4">(D51/C51)*100</f>
        <v>99.555000000000007</v>
      </c>
    </row>
    <row r="52" spans="1:5" ht="20.100000000000001" customHeight="1" x14ac:dyDescent="0.25">
      <c r="A52" s="37">
        <v>31</v>
      </c>
      <c r="B52" s="38" t="s">
        <v>26</v>
      </c>
      <c r="C52" s="22">
        <v>200</v>
      </c>
      <c r="D52" s="22">
        <f>D53</f>
        <v>199.11</v>
      </c>
      <c r="E52" s="22">
        <f t="shared" si="4"/>
        <v>99.555000000000007</v>
      </c>
    </row>
    <row r="53" spans="1:5" ht="20.100000000000001" customHeight="1" x14ac:dyDescent="0.25">
      <c r="A53" s="37">
        <v>312</v>
      </c>
      <c r="B53" s="38" t="s">
        <v>31</v>
      </c>
      <c r="C53" s="22"/>
      <c r="D53" s="22">
        <f>D54</f>
        <v>199.11</v>
      </c>
      <c r="E53" s="22" t="e">
        <f t="shared" si="4"/>
        <v>#DIV/0!</v>
      </c>
    </row>
    <row r="54" spans="1:5" ht="20.100000000000001" customHeight="1" x14ac:dyDescent="0.25">
      <c r="A54" s="38">
        <v>3121</v>
      </c>
      <c r="B54" s="38" t="s">
        <v>31</v>
      </c>
      <c r="C54" s="22"/>
      <c r="D54" s="22">
        <v>199.11</v>
      </c>
      <c r="E54" s="22" t="e">
        <f t="shared" si="4"/>
        <v>#DIV/0!</v>
      </c>
    </row>
    <row r="55" spans="1:5" ht="20.100000000000001" customHeight="1" x14ac:dyDescent="0.25">
      <c r="A55" s="69" t="s">
        <v>96</v>
      </c>
      <c r="B55" s="71"/>
      <c r="C55" s="22">
        <f>C56</f>
        <v>2498160.2999999998</v>
      </c>
      <c r="D55" s="22">
        <f>D56</f>
        <v>1554257.19</v>
      </c>
      <c r="E55" s="22">
        <f t="shared" si="0"/>
        <v>62.21607116244703</v>
      </c>
    </row>
    <row r="56" spans="1:5" ht="20.100000000000001" customHeight="1" x14ac:dyDescent="0.25">
      <c r="A56" s="37">
        <v>31</v>
      </c>
      <c r="B56" s="38" t="s">
        <v>26</v>
      </c>
      <c r="C56" s="22">
        <v>2498160.2999999998</v>
      </c>
      <c r="D56" s="22">
        <f>D57+D61+D63</f>
        <v>1554257.19</v>
      </c>
      <c r="E56" s="22">
        <f t="shared" si="0"/>
        <v>62.21607116244703</v>
      </c>
    </row>
    <row r="57" spans="1:5" ht="20.100000000000001" customHeight="1" x14ac:dyDescent="0.25">
      <c r="A57" s="37">
        <v>311</v>
      </c>
      <c r="B57" s="38" t="s">
        <v>27</v>
      </c>
      <c r="C57" s="22"/>
      <c r="D57" s="22">
        <f>SUM(D58:D60)</f>
        <v>1295170.96</v>
      </c>
      <c r="E57" s="22" t="e">
        <f t="shared" si="0"/>
        <v>#DIV/0!</v>
      </c>
    </row>
    <row r="58" spans="1:5" ht="20.100000000000001" customHeight="1" x14ac:dyDescent="0.25">
      <c r="A58" s="38">
        <v>3111</v>
      </c>
      <c r="B58" s="38" t="s">
        <v>28</v>
      </c>
      <c r="C58" s="22"/>
      <c r="D58" s="22">
        <v>1266401.68</v>
      </c>
      <c r="E58" s="22" t="e">
        <f t="shared" si="0"/>
        <v>#DIV/0!</v>
      </c>
    </row>
    <row r="59" spans="1:5" ht="20.100000000000001" customHeight="1" x14ac:dyDescent="0.25">
      <c r="A59" s="38">
        <v>3113</v>
      </c>
      <c r="B59" s="38" t="s">
        <v>29</v>
      </c>
      <c r="C59" s="22"/>
      <c r="D59" s="22">
        <v>15121.7</v>
      </c>
      <c r="E59" s="22" t="e">
        <f t="shared" si="0"/>
        <v>#DIV/0!</v>
      </c>
    </row>
    <row r="60" spans="1:5" ht="20.100000000000001" customHeight="1" x14ac:dyDescent="0.25">
      <c r="A60" s="38">
        <v>3114</v>
      </c>
      <c r="B60" s="38" t="s">
        <v>30</v>
      </c>
      <c r="C60" s="22"/>
      <c r="D60" s="22">
        <v>13647.58</v>
      </c>
      <c r="E60" s="22" t="e">
        <f t="shared" si="0"/>
        <v>#DIV/0!</v>
      </c>
    </row>
    <row r="61" spans="1:5" ht="20.100000000000001" customHeight="1" x14ac:dyDescent="0.25">
      <c r="A61" s="37">
        <v>312</v>
      </c>
      <c r="B61" s="38" t="s">
        <v>31</v>
      </c>
      <c r="C61" s="22"/>
      <c r="D61" s="22">
        <f>D62</f>
        <v>45358.45</v>
      </c>
      <c r="E61" s="22" t="e">
        <f t="shared" si="0"/>
        <v>#DIV/0!</v>
      </c>
    </row>
    <row r="62" spans="1:5" ht="20.100000000000001" customHeight="1" x14ac:dyDescent="0.25">
      <c r="A62" s="38">
        <v>3121</v>
      </c>
      <c r="B62" s="38" t="s">
        <v>31</v>
      </c>
      <c r="C62" s="22"/>
      <c r="D62" s="22">
        <v>45358.45</v>
      </c>
      <c r="E62" s="22" t="e">
        <f t="shared" si="0"/>
        <v>#DIV/0!</v>
      </c>
    </row>
    <row r="63" spans="1:5" ht="20.100000000000001" customHeight="1" x14ac:dyDescent="0.25">
      <c r="A63" s="37">
        <v>313</v>
      </c>
      <c r="B63" s="38" t="s">
        <v>32</v>
      </c>
      <c r="C63" s="22"/>
      <c r="D63" s="22">
        <f>D64</f>
        <v>213727.78</v>
      </c>
      <c r="E63" s="22" t="e">
        <f t="shared" si="0"/>
        <v>#DIV/0!</v>
      </c>
    </row>
    <row r="64" spans="1:5" ht="20.100000000000001" customHeight="1" x14ac:dyDescent="0.25">
      <c r="A64" s="38">
        <v>3132</v>
      </c>
      <c r="B64" s="42" t="s">
        <v>152</v>
      </c>
      <c r="C64" s="22"/>
      <c r="D64" s="22">
        <v>213727.78</v>
      </c>
      <c r="E64" s="22" t="e">
        <f t="shared" si="0"/>
        <v>#DIV/0!</v>
      </c>
    </row>
    <row r="65" spans="1:5" ht="20.100000000000001" customHeight="1" x14ac:dyDescent="0.25">
      <c r="A65" s="69" t="s">
        <v>97</v>
      </c>
      <c r="B65" s="71"/>
      <c r="C65" s="22">
        <f>C66</f>
        <v>3000</v>
      </c>
      <c r="D65" s="22">
        <f>D66</f>
        <v>3440.4</v>
      </c>
      <c r="E65" s="22">
        <f t="shared" si="0"/>
        <v>114.68</v>
      </c>
    </row>
    <row r="66" spans="1:5" ht="20.100000000000001" customHeight="1" x14ac:dyDescent="0.25">
      <c r="A66" s="37">
        <v>31</v>
      </c>
      <c r="B66" s="38" t="s">
        <v>26</v>
      </c>
      <c r="C66" s="22">
        <v>3000</v>
      </c>
      <c r="D66" s="22">
        <f>D67</f>
        <v>3440.4</v>
      </c>
      <c r="E66" s="22">
        <f t="shared" si="0"/>
        <v>114.68</v>
      </c>
    </row>
    <row r="67" spans="1:5" ht="20.100000000000001" customHeight="1" x14ac:dyDescent="0.25">
      <c r="A67" s="37">
        <v>312</v>
      </c>
      <c r="B67" s="38" t="s">
        <v>31</v>
      </c>
      <c r="C67" s="22"/>
      <c r="D67" s="22">
        <f>D68</f>
        <v>3440.4</v>
      </c>
      <c r="E67" s="22" t="e">
        <f t="shared" ref="E67:E70" si="5">(D67/C67)*100</f>
        <v>#DIV/0!</v>
      </c>
    </row>
    <row r="68" spans="1:5" ht="20.100000000000001" customHeight="1" x14ac:dyDescent="0.25">
      <c r="A68" s="38">
        <v>3121</v>
      </c>
      <c r="B68" s="38" t="s">
        <v>31</v>
      </c>
      <c r="C68" s="22"/>
      <c r="D68" s="22">
        <v>3440.4</v>
      </c>
      <c r="E68" s="22" t="e">
        <f t="shared" si="5"/>
        <v>#DIV/0!</v>
      </c>
    </row>
    <row r="69" spans="1:5" s="48" customFormat="1" ht="20.100000000000001" customHeight="1" x14ac:dyDescent="0.25">
      <c r="A69" s="69" t="s">
        <v>153</v>
      </c>
      <c r="B69" s="71"/>
      <c r="C69" s="22">
        <f>C70</f>
        <v>18500</v>
      </c>
      <c r="D69" s="22">
        <f>D70</f>
        <v>0</v>
      </c>
      <c r="E69" s="22">
        <f t="shared" si="5"/>
        <v>0</v>
      </c>
    </row>
    <row r="70" spans="1:5" s="48" customFormat="1" ht="20.100000000000001" customHeight="1" x14ac:dyDescent="0.25">
      <c r="A70" s="37">
        <v>31</v>
      </c>
      <c r="B70" s="38" t="s">
        <v>26</v>
      </c>
      <c r="C70" s="22">
        <v>18500</v>
      </c>
      <c r="D70" s="22">
        <v>0</v>
      </c>
      <c r="E70" s="22">
        <f t="shared" si="5"/>
        <v>0</v>
      </c>
    </row>
    <row r="71" spans="1:5" ht="20.100000000000001" customHeight="1" x14ac:dyDescent="0.25">
      <c r="A71" s="69" t="s">
        <v>159</v>
      </c>
      <c r="B71" s="71"/>
      <c r="C71" s="22">
        <f>C72</f>
        <v>800.89</v>
      </c>
      <c r="D71" s="22">
        <f>D72</f>
        <v>800.89</v>
      </c>
      <c r="E71" s="22">
        <f t="shared" si="0"/>
        <v>100</v>
      </c>
    </row>
    <row r="72" spans="1:5" ht="20.100000000000001" customHeight="1" x14ac:dyDescent="0.25">
      <c r="A72" s="37">
        <v>31</v>
      </c>
      <c r="B72" s="38" t="s">
        <v>26</v>
      </c>
      <c r="C72" s="22">
        <v>800.89</v>
      </c>
      <c r="D72" s="22">
        <f>D73</f>
        <v>800.89</v>
      </c>
      <c r="E72" s="22">
        <f t="shared" si="0"/>
        <v>100</v>
      </c>
    </row>
    <row r="73" spans="1:5" ht="20.100000000000001" customHeight="1" x14ac:dyDescent="0.25">
      <c r="A73" s="37">
        <v>312</v>
      </c>
      <c r="B73" s="38" t="s">
        <v>31</v>
      </c>
      <c r="C73" s="22"/>
      <c r="D73" s="22">
        <f>D74</f>
        <v>800.89</v>
      </c>
      <c r="E73" s="22" t="e">
        <f t="shared" si="0"/>
        <v>#DIV/0!</v>
      </c>
    </row>
    <row r="74" spans="1:5" ht="20.100000000000001" customHeight="1" x14ac:dyDescent="0.25">
      <c r="A74" s="38">
        <v>3121</v>
      </c>
      <c r="B74" s="38" t="s">
        <v>31</v>
      </c>
      <c r="C74" s="22"/>
      <c r="D74" s="22">
        <v>800.89</v>
      </c>
      <c r="E74" s="22" t="e">
        <f t="shared" si="0"/>
        <v>#DIV/0!</v>
      </c>
    </row>
    <row r="75" spans="1:5" ht="20.100000000000001" customHeight="1" x14ac:dyDescent="0.25">
      <c r="A75" s="69" t="s">
        <v>98</v>
      </c>
      <c r="B75" s="71"/>
      <c r="C75" s="22">
        <f>C76+C85+C95+C99+C117+C122+C138+C151+C157</f>
        <v>386690.1399999999</v>
      </c>
      <c r="D75" s="22">
        <f>D76+D85+D95+D99+D117+D122+D138+D151+D157</f>
        <v>145635.31999999995</v>
      </c>
      <c r="E75" s="22">
        <f t="shared" si="0"/>
        <v>37.662020552166133</v>
      </c>
    </row>
    <row r="76" spans="1:5" ht="20.100000000000001" customHeight="1" x14ac:dyDescent="0.25">
      <c r="A76" s="69" t="s">
        <v>94</v>
      </c>
      <c r="B76" s="71"/>
      <c r="C76" s="22">
        <f>C77+C84</f>
        <v>13500</v>
      </c>
      <c r="D76" s="22">
        <f>D77+D84</f>
        <v>734.79</v>
      </c>
      <c r="E76" s="22">
        <f t="shared" si="0"/>
        <v>5.4428888888888887</v>
      </c>
    </row>
    <row r="77" spans="1:5" ht="20.100000000000001" customHeight="1" x14ac:dyDescent="0.25">
      <c r="A77" s="37">
        <v>32</v>
      </c>
      <c r="B77" s="38" t="s">
        <v>34</v>
      </c>
      <c r="C77" s="22">
        <v>13250</v>
      </c>
      <c r="D77" s="22">
        <f>D78+D80</f>
        <v>734.79</v>
      </c>
      <c r="E77" s="22">
        <f t="shared" si="0"/>
        <v>5.5455849056603768</v>
      </c>
    </row>
    <row r="78" spans="1:5" ht="20.100000000000001" customHeight="1" x14ac:dyDescent="0.25">
      <c r="A78" s="37">
        <v>322</v>
      </c>
      <c r="B78" s="38" t="s">
        <v>151</v>
      </c>
      <c r="C78" s="22"/>
      <c r="D78" s="22">
        <f>SUM(D79:D79)</f>
        <v>57.17</v>
      </c>
      <c r="E78" s="22" t="e">
        <f t="shared" ref="E78:E142" si="6">(D78/C78)*100</f>
        <v>#DIV/0!</v>
      </c>
    </row>
    <row r="79" spans="1:5" ht="20.100000000000001" customHeight="1" x14ac:dyDescent="0.25">
      <c r="A79" s="38">
        <v>3222</v>
      </c>
      <c r="B79" s="38" t="s">
        <v>42</v>
      </c>
      <c r="C79" s="22"/>
      <c r="D79" s="22">
        <v>57.17</v>
      </c>
      <c r="E79" s="22" t="e">
        <f t="shared" si="6"/>
        <v>#DIV/0!</v>
      </c>
    </row>
    <row r="80" spans="1:5" ht="20.100000000000001" customHeight="1" x14ac:dyDescent="0.25">
      <c r="A80" s="37">
        <v>323</v>
      </c>
      <c r="B80" s="38" t="s">
        <v>47</v>
      </c>
      <c r="C80" s="22"/>
      <c r="D80" s="22">
        <f>SUM(D81:D83)</f>
        <v>677.62</v>
      </c>
      <c r="E80" s="22" t="e">
        <f t="shared" si="6"/>
        <v>#DIV/0!</v>
      </c>
    </row>
    <row r="81" spans="1:5" ht="20.100000000000001" customHeight="1" x14ac:dyDescent="0.25">
      <c r="A81" s="38">
        <v>3231</v>
      </c>
      <c r="B81" s="38" t="s">
        <v>48</v>
      </c>
      <c r="C81" s="22"/>
      <c r="D81" s="22">
        <v>281.98</v>
      </c>
      <c r="E81" s="22" t="e">
        <f t="shared" si="6"/>
        <v>#DIV/0!</v>
      </c>
    </row>
    <row r="82" spans="1:5" ht="20.100000000000001" customHeight="1" x14ac:dyDescent="0.25">
      <c r="A82" s="38">
        <v>3232</v>
      </c>
      <c r="B82" s="38" t="s">
        <v>49</v>
      </c>
      <c r="C82" s="22"/>
      <c r="D82" s="22">
        <v>191.89</v>
      </c>
      <c r="E82" s="22" t="e">
        <f t="shared" ref="E82" si="7">(D82/C82)*100</f>
        <v>#DIV/0!</v>
      </c>
    </row>
    <row r="83" spans="1:5" ht="20.100000000000001" customHeight="1" x14ac:dyDescent="0.25">
      <c r="A83" s="38">
        <v>3239</v>
      </c>
      <c r="B83" s="38" t="s">
        <v>55</v>
      </c>
      <c r="C83" s="22"/>
      <c r="D83" s="22">
        <v>203.75</v>
      </c>
      <c r="E83" s="22" t="e">
        <f t="shared" si="6"/>
        <v>#DIV/0!</v>
      </c>
    </row>
    <row r="84" spans="1:5" ht="20.100000000000001" customHeight="1" x14ac:dyDescent="0.25">
      <c r="A84" s="40">
        <v>37</v>
      </c>
      <c r="B84" s="42" t="s">
        <v>65</v>
      </c>
      <c r="C84" s="22">
        <v>250</v>
      </c>
      <c r="D84" s="22">
        <v>0</v>
      </c>
      <c r="E84" s="22">
        <f t="shared" ref="E84" si="8">(D84/C84)*100</f>
        <v>0</v>
      </c>
    </row>
    <row r="85" spans="1:5" ht="20.100000000000001" customHeight="1" x14ac:dyDescent="0.25">
      <c r="A85" s="69" t="s">
        <v>95</v>
      </c>
      <c r="B85" s="71"/>
      <c r="C85" s="22">
        <f>C86+C94</f>
        <v>33805.599999999999</v>
      </c>
      <c r="D85" s="22">
        <f>D86+D94</f>
        <v>10478.16</v>
      </c>
      <c r="E85" s="22">
        <f t="shared" si="6"/>
        <v>30.995338050500511</v>
      </c>
    </row>
    <row r="86" spans="1:5" ht="19.5" customHeight="1" x14ac:dyDescent="0.25">
      <c r="A86" s="37">
        <v>32</v>
      </c>
      <c r="B86" s="38" t="s">
        <v>34</v>
      </c>
      <c r="C86" s="22">
        <v>32305.599999999999</v>
      </c>
      <c r="D86" s="22">
        <f>D87+D92</f>
        <v>10478.16</v>
      </c>
      <c r="E86" s="22">
        <f t="shared" si="6"/>
        <v>32.43450052003368</v>
      </c>
    </row>
    <row r="87" spans="1:5" ht="20.100000000000001" customHeight="1" x14ac:dyDescent="0.25">
      <c r="A87" s="37">
        <v>322</v>
      </c>
      <c r="B87" s="38" t="s">
        <v>151</v>
      </c>
      <c r="C87" s="22"/>
      <c r="D87" s="22">
        <f>SUM(D88:D91)</f>
        <v>10469.92</v>
      </c>
      <c r="E87" s="22" t="e">
        <f t="shared" si="6"/>
        <v>#DIV/0!</v>
      </c>
    </row>
    <row r="88" spans="1:5" ht="20.100000000000001" customHeight="1" x14ac:dyDescent="0.25">
      <c r="A88" s="38">
        <v>3221</v>
      </c>
      <c r="B88" s="38" t="s">
        <v>41</v>
      </c>
      <c r="C88" s="22"/>
      <c r="D88" s="22">
        <v>969.93</v>
      </c>
      <c r="E88" s="22" t="e">
        <f t="shared" si="6"/>
        <v>#DIV/0!</v>
      </c>
    </row>
    <row r="89" spans="1:5" ht="20.100000000000001" customHeight="1" x14ac:dyDescent="0.25">
      <c r="A89" s="38">
        <v>3222</v>
      </c>
      <c r="B89" s="38" t="s">
        <v>42</v>
      </c>
      <c r="C89" s="22"/>
      <c r="D89" s="22">
        <v>8962.7199999999993</v>
      </c>
      <c r="E89" s="22" t="e">
        <f t="shared" si="6"/>
        <v>#DIV/0!</v>
      </c>
    </row>
    <row r="90" spans="1:5" ht="20.100000000000001" customHeight="1" x14ac:dyDescent="0.25">
      <c r="A90" s="38">
        <v>3225</v>
      </c>
      <c r="B90" s="38" t="s">
        <v>45</v>
      </c>
      <c r="C90" s="22"/>
      <c r="D90" s="22">
        <v>28.1</v>
      </c>
      <c r="E90" s="22" t="e">
        <f t="shared" si="6"/>
        <v>#DIV/0!</v>
      </c>
    </row>
    <row r="91" spans="1:5" ht="20.100000000000001" customHeight="1" x14ac:dyDescent="0.25">
      <c r="A91" s="38">
        <v>3227</v>
      </c>
      <c r="B91" s="38" t="s">
        <v>46</v>
      </c>
      <c r="C91" s="22"/>
      <c r="D91" s="22">
        <v>509.17</v>
      </c>
      <c r="E91" s="22" t="e">
        <f t="shared" si="6"/>
        <v>#DIV/0!</v>
      </c>
    </row>
    <row r="92" spans="1:5" ht="20.100000000000001" customHeight="1" x14ac:dyDescent="0.25">
      <c r="A92" s="37">
        <v>329</v>
      </c>
      <c r="B92" s="38" t="s">
        <v>57</v>
      </c>
      <c r="C92" s="22"/>
      <c r="D92" s="22">
        <f>D93</f>
        <v>8.24</v>
      </c>
      <c r="E92" s="22" t="e">
        <f t="shared" si="6"/>
        <v>#DIV/0!</v>
      </c>
    </row>
    <row r="93" spans="1:5" ht="20.100000000000001" customHeight="1" x14ac:dyDescent="0.25">
      <c r="A93" s="38">
        <v>3291</v>
      </c>
      <c r="B93" s="42" t="s">
        <v>58</v>
      </c>
      <c r="C93" s="22"/>
      <c r="D93" s="22">
        <v>8.24</v>
      </c>
      <c r="E93" s="22" t="e">
        <f t="shared" si="6"/>
        <v>#DIV/0!</v>
      </c>
    </row>
    <row r="94" spans="1:5" ht="20.100000000000001" customHeight="1" x14ac:dyDescent="0.25">
      <c r="A94" s="40">
        <v>37</v>
      </c>
      <c r="B94" s="42" t="s">
        <v>65</v>
      </c>
      <c r="C94" s="22">
        <v>1500</v>
      </c>
      <c r="D94" s="22">
        <v>0</v>
      </c>
      <c r="E94" s="22">
        <f t="shared" si="6"/>
        <v>0</v>
      </c>
    </row>
    <row r="95" spans="1:5" ht="20.100000000000001" customHeight="1" x14ac:dyDescent="0.25">
      <c r="A95" s="69" t="s">
        <v>100</v>
      </c>
      <c r="B95" s="71"/>
      <c r="C95" s="22">
        <f>C96</f>
        <v>1150</v>
      </c>
      <c r="D95" s="22">
        <f>D96</f>
        <v>275.38</v>
      </c>
      <c r="E95" s="22">
        <f t="shared" si="6"/>
        <v>23.946086956521739</v>
      </c>
    </row>
    <row r="96" spans="1:5" ht="19.5" customHeight="1" x14ac:dyDescent="0.25">
      <c r="A96" s="37">
        <v>32</v>
      </c>
      <c r="B96" s="38" t="s">
        <v>34</v>
      </c>
      <c r="C96" s="22">
        <v>1150</v>
      </c>
      <c r="D96" s="22">
        <f>D97</f>
        <v>275.38</v>
      </c>
      <c r="E96" s="22">
        <f t="shared" si="6"/>
        <v>23.946086956521739</v>
      </c>
    </row>
    <row r="97" spans="1:5" ht="20.100000000000001" customHeight="1" x14ac:dyDescent="0.25">
      <c r="A97" s="37">
        <v>322</v>
      </c>
      <c r="B97" s="38" t="s">
        <v>151</v>
      </c>
      <c r="C97" s="22"/>
      <c r="D97" s="22">
        <f>D98</f>
        <v>275.38</v>
      </c>
      <c r="E97" s="22" t="e">
        <f t="shared" si="6"/>
        <v>#DIV/0!</v>
      </c>
    </row>
    <row r="98" spans="1:5" ht="20.100000000000001" customHeight="1" x14ac:dyDescent="0.25">
      <c r="A98" s="38">
        <v>3225</v>
      </c>
      <c r="B98" s="38" t="s">
        <v>45</v>
      </c>
      <c r="C98" s="22"/>
      <c r="D98" s="22">
        <v>275.38</v>
      </c>
      <c r="E98" s="22" t="e">
        <f t="shared" si="6"/>
        <v>#DIV/0!</v>
      </c>
    </row>
    <row r="99" spans="1:5" ht="20.100000000000001" customHeight="1" x14ac:dyDescent="0.25">
      <c r="A99" s="69" t="s">
        <v>96</v>
      </c>
      <c r="B99" s="71"/>
      <c r="C99" s="22">
        <f>C100+C115+C116</f>
        <v>308257.96999999997</v>
      </c>
      <c r="D99" s="22">
        <f>D100+D115</f>
        <v>120124.39999999998</v>
      </c>
      <c r="E99" s="22">
        <f t="shared" si="6"/>
        <v>38.968789679630987</v>
      </c>
    </row>
    <row r="100" spans="1:5" ht="19.5" customHeight="1" x14ac:dyDescent="0.25">
      <c r="A100" s="37">
        <v>32</v>
      </c>
      <c r="B100" s="38" t="s">
        <v>34</v>
      </c>
      <c r="C100" s="22">
        <v>245257.97</v>
      </c>
      <c r="D100" s="22">
        <f>D101+D104+D107+D112</f>
        <v>120124.39999999998</v>
      </c>
      <c r="E100" s="22">
        <f t="shared" si="6"/>
        <v>48.978795673796036</v>
      </c>
    </row>
    <row r="101" spans="1:5" ht="20.100000000000001" customHeight="1" x14ac:dyDescent="0.25">
      <c r="A101" s="37">
        <v>321</v>
      </c>
      <c r="B101" s="38" t="s">
        <v>35</v>
      </c>
      <c r="C101" s="22"/>
      <c r="D101" s="22">
        <f>SUM(D102:D103)</f>
        <v>20380.62</v>
      </c>
      <c r="E101" s="22" t="e">
        <f t="shared" si="6"/>
        <v>#DIV/0!</v>
      </c>
    </row>
    <row r="102" spans="1:5" ht="20.100000000000001" customHeight="1" x14ac:dyDescent="0.25">
      <c r="A102" s="38">
        <v>3211</v>
      </c>
      <c r="B102" s="38" t="s">
        <v>36</v>
      </c>
      <c r="C102" s="22"/>
      <c r="D102" s="22">
        <v>220</v>
      </c>
      <c r="E102" s="22" t="e">
        <f t="shared" si="6"/>
        <v>#DIV/0!</v>
      </c>
    </row>
    <row r="103" spans="1:5" ht="20.100000000000001" customHeight="1" x14ac:dyDescent="0.25">
      <c r="A103" s="38">
        <v>3212</v>
      </c>
      <c r="B103" s="42" t="s">
        <v>37</v>
      </c>
      <c r="C103" s="22"/>
      <c r="D103" s="22">
        <v>20160.62</v>
      </c>
      <c r="E103" s="22" t="e">
        <f t="shared" si="6"/>
        <v>#DIV/0!</v>
      </c>
    </row>
    <row r="104" spans="1:5" ht="20.100000000000001" customHeight="1" x14ac:dyDescent="0.25">
      <c r="A104" s="37">
        <v>322</v>
      </c>
      <c r="B104" s="38" t="s">
        <v>151</v>
      </c>
      <c r="C104" s="22"/>
      <c r="D104" s="22">
        <f>SUM(D105:D106)</f>
        <v>94342.51999999999</v>
      </c>
      <c r="E104" s="22" t="e">
        <f t="shared" si="6"/>
        <v>#DIV/0!</v>
      </c>
    </row>
    <row r="105" spans="1:5" ht="20.100000000000001" customHeight="1" x14ac:dyDescent="0.25">
      <c r="A105" s="38">
        <v>3221</v>
      </c>
      <c r="B105" s="38" t="s">
        <v>41</v>
      </c>
      <c r="C105" s="22"/>
      <c r="D105" s="22">
        <v>549.37</v>
      </c>
      <c r="E105" s="22" t="e">
        <f t="shared" si="6"/>
        <v>#DIV/0!</v>
      </c>
    </row>
    <row r="106" spans="1:5" ht="20.100000000000001" customHeight="1" x14ac:dyDescent="0.25">
      <c r="A106" s="38">
        <v>3222</v>
      </c>
      <c r="B106" s="38" t="s">
        <v>42</v>
      </c>
      <c r="C106" s="22"/>
      <c r="D106" s="22">
        <v>93793.15</v>
      </c>
      <c r="E106" s="22" t="e">
        <f t="shared" si="6"/>
        <v>#DIV/0!</v>
      </c>
    </row>
    <row r="107" spans="1:5" ht="20.100000000000001" customHeight="1" x14ac:dyDescent="0.25">
      <c r="A107" s="37">
        <v>323</v>
      </c>
      <c r="B107" s="38" t="s">
        <v>47</v>
      </c>
      <c r="C107" s="22"/>
      <c r="D107" s="22">
        <f>SUM(D108:D111)</f>
        <v>3084.04</v>
      </c>
      <c r="E107" s="22" t="e">
        <f t="shared" si="6"/>
        <v>#DIV/0!</v>
      </c>
    </row>
    <row r="108" spans="1:5" ht="20.100000000000001" customHeight="1" x14ac:dyDescent="0.25">
      <c r="A108" s="38">
        <v>3231</v>
      </c>
      <c r="B108" s="38" t="s">
        <v>48</v>
      </c>
      <c r="C108" s="22"/>
      <c r="D108" s="22">
        <v>250</v>
      </c>
      <c r="E108" s="22" t="e">
        <f t="shared" si="6"/>
        <v>#DIV/0!</v>
      </c>
    </row>
    <row r="109" spans="1:5" ht="20.100000000000001" customHeight="1" x14ac:dyDescent="0.25">
      <c r="A109" s="38">
        <v>3235</v>
      </c>
      <c r="B109" s="38" t="s">
        <v>158</v>
      </c>
      <c r="C109" s="22"/>
      <c r="D109" s="22">
        <v>875</v>
      </c>
      <c r="E109" s="22" t="e">
        <f t="shared" si="6"/>
        <v>#DIV/0!</v>
      </c>
    </row>
    <row r="110" spans="1:5" ht="20.100000000000001" customHeight="1" x14ac:dyDescent="0.25">
      <c r="A110" s="38">
        <v>3237</v>
      </c>
      <c r="B110" s="38" t="s">
        <v>53</v>
      </c>
      <c r="C110" s="22"/>
      <c r="D110" s="22">
        <v>1626.12</v>
      </c>
      <c r="E110" s="22" t="e">
        <f t="shared" si="6"/>
        <v>#DIV/0!</v>
      </c>
    </row>
    <row r="111" spans="1:5" ht="20.100000000000001" customHeight="1" x14ac:dyDescent="0.25">
      <c r="A111" s="38">
        <v>3239</v>
      </c>
      <c r="B111" s="38" t="s">
        <v>55</v>
      </c>
      <c r="C111" s="22"/>
      <c r="D111" s="22">
        <v>332.92</v>
      </c>
      <c r="E111" s="22" t="e">
        <f t="shared" si="6"/>
        <v>#DIV/0!</v>
      </c>
    </row>
    <row r="112" spans="1:5" ht="20.100000000000001" customHeight="1" x14ac:dyDescent="0.25">
      <c r="A112" s="37">
        <v>329</v>
      </c>
      <c r="B112" s="38" t="s">
        <v>57</v>
      </c>
      <c r="C112" s="22"/>
      <c r="D112" s="22">
        <f>SUM(D113:D114)</f>
        <v>2317.2199999999998</v>
      </c>
      <c r="E112" s="22" t="e">
        <f t="shared" si="6"/>
        <v>#DIV/0!</v>
      </c>
    </row>
    <row r="113" spans="1:5" ht="20.100000000000001" customHeight="1" x14ac:dyDescent="0.25">
      <c r="A113" s="38">
        <v>3291</v>
      </c>
      <c r="B113" s="42" t="s">
        <v>58</v>
      </c>
      <c r="C113" s="22"/>
      <c r="D113" s="22">
        <v>885.42</v>
      </c>
      <c r="E113" s="22" t="e">
        <f t="shared" si="6"/>
        <v>#DIV/0!</v>
      </c>
    </row>
    <row r="114" spans="1:5" ht="20.100000000000001" customHeight="1" x14ac:dyDescent="0.25">
      <c r="A114" s="38">
        <v>3299</v>
      </c>
      <c r="B114" s="38" t="s">
        <v>57</v>
      </c>
      <c r="C114" s="22"/>
      <c r="D114" s="22">
        <v>1431.8</v>
      </c>
      <c r="E114" s="22" t="e">
        <f t="shared" si="6"/>
        <v>#DIV/0!</v>
      </c>
    </row>
    <row r="115" spans="1:5" ht="20.100000000000001" customHeight="1" x14ac:dyDescent="0.25">
      <c r="A115" s="40">
        <v>37</v>
      </c>
      <c r="B115" s="42" t="s">
        <v>65</v>
      </c>
      <c r="C115" s="22">
        <v>60000</v>
      </c>
      <c r="D115" s="22">
        <v>0</v>
      </c>
      <c r="E115" s="22">
        <f t="shared" si="6"/>
        <v>0</v>
      </c>
    </row>
    <row r="116" spans="1:5" ht="20.100000000000001" customHeight="1" x14ac:dyDescent="0.25">
      <c r="A116" s="40">
        <v>38</v>
      </c>
      <c r="B116" s="42" t="s">
        <v>175</v>
      </c>
      <c r="C116" s="22">
        <v>3000</v>
      </c>
      <c r="D116" s="22">
        <v>0</v>
      </c>
      <c r="E116" s="22">
        <f t="shared" ref="E116" si="9">(D116/C116)*100</f>
        <v>0</v>
      </c>
    </row>
    <row r="117" spans="1:5" ht="20.100000000000001" customHeight="1" x14ac:dyDescent="0.25">
      <c r="A117" s="69" t="s">
        <v>97</v>
      </c>
      <c r="B117" s="71"/>
      <c r="C117" s="22">
        <f>C118</f>
        <v>11000</v>
      </c>
      <c r="D117" s="22">
        <f>D118</f>
        <v>389.49</v>
      </c>
      <c r="E117" s="22">
        <f t="shared" si="6"/>
        <v>3.5408181818181816</v>
      </c>
    </row>
    <row r="118" spans="1:5" ht="19.5" customHeight="1" x14ac:dyDescent="0.25">
      <c r="A118" s="37">
        <v>32</v>
      </c>
      <c r="B118" s="38" t="s">
        <v>34</v>
      </c>
      <c r="C118" s="22">
        <v>11000</v>
      </c>
      <c r="D118" s="22">
        <f>D119</f>
        <v>389.49</v>
      </c>
      <c r="E118" s="22">
        <f t="shared" si="6"/>
        <v>3.5408181818181816</v>
      </c>
    </row>
    <row r="119" spans="1:5" ht="20.100000000000001" customHeight="1" x14ac:dyDescent="0.25">
      <c r="A119" s="37">
        <v>322</v>
      </c>
      <c r="B119" s="38" t="s">
        <v>40</v>
      </c>
      <c r="C119" s="22"/>
      <c r="D119" s="22">
        <f>SUM(D120:D121)</f>
        <v>389.49</v>
      </c>
      <c r="E119" s="22" t="e">
        <f t="shared" si="6"/>
        <v>#DIV/0!</v>
      </c>
    </row>
    <row r="120" spans="1:5" ht="20.100000000000001" customHeight="1" x14ac:dyDescent="0.25">
      <c r="A120" s="38">
        <v>3221</v>
      </c>
      <c r="B120" s="38" t="s">
        <v>41</v>
      </c>
      <c r="C120" s="22"/>
      <c r="D120" s="22">
        <v>252.49</v>
      </c>
      <c r="E120" s="22" t="e">
        <f t="shared" si="6"/>
        <v>#DIV/0!</v>
      </c>
    </row>
    <row r="121" spans="1:5" ht="20.100000000000001" customHeight="1" x14ac:dyDescent="0.25">
      <c r="A121" s="38">
        <v>3225</v>
      </c>
      <c r="B121" s="38" t="s">
        <v>45</v>
      </c>
      <c r="C121" s="22"/>
      <c r="D121" s="22">
        <v>137</v>
      </c>
      <c r="E121" s="22" t="e">
        <f t="shared" ref="E121" si="10">(D121/C121)*100</f>
        <v>#DIV/0!</v>
      </c>
    </row>
    <row r="122" spans="1:5" ht="20.100000000000001" customHeight="1" x14ac:dyDescent="0.25">
      <c r="A122" s="69" t="s">
        <v>99</v>
      </c>
      <c r="B122" s="71"/>
      <c r="C122" s="22">
        <f>C123</f>
        <v>2386.67</v>
      </c>
      <c r="D122" s="22">
        <f>D123</f>
        <v>3612.3299999999995</v>
      </c>
      <c r="E122" s="22">
        <f t="shared" si="6"/>
        <v>151.35439754972407</v>
      </c>
    </row>
    <row r="123" spans="1:5" ht="19.5" customHeight="1" x14ac:dyDescent="0.25">
      <c r="A123" s="37">
        <v>32</v>
      </c>
      <c r="B123" s="38" t="s">
        <v>34</v>
      </c>
      <c r="C123" s="22">
        <v>2386.67</v>
      </c>
      <c r="D123" s="22">
        <f>D124+D126+D128+D132+D134</f>
        <v>3612.3299999999995</v>
      </c>
      <c r="E123" s="22">
        <f t="shared" si="6"/>
        <v>151.35439754972407</v>
      </c>
    </row>
    <row r="124" spans="1:5" ht="20.100000000000001" customHeight="1" x14ac:dyDescent="0.25">
      <c r="A124" s="37">
        <v>321</v>
      </c>
      <c r="B124" s="38" t="s">
        <v>35</v>
      </c>
      <c r="C124" s="22"/>
      <c r="D124" s="22">
        <f>D125</f>
        <v>208</v>
      </c>
      <c r="E124" s="22" t="e">
        <f t="shared" si="6"/>
        <v>#DIV/0!</v>
      </c>
    </row>
    <row r="125" spans="1:5" ht="20.100000000000001" customHeight="1" x14ac:dyDescent="0.25">
      <c r="A125" s="38">
        <v>3211</v>
      </c>
      <c r="B125" s="38" t="s">
        <v>36</v>
      </c>
      <c r="C125" s="22"/>
      <c r="D125" s="22">
        <v>208</v>
      </c>
      <c r="E125" s="22" t="e">
        <f t="shared" si="6"/>
        <v>#DIV/0!</v>
      </c>
    </row>
    <row r="126" spans="1:5" ht="20.100000000000001" customHeight="1" x14ac:dyDescent="0.25">
      <c r="A126" s="37">
        <v>322</v>
      </c>
      <c r="B126" s="38" t="s">
        <v>151</v>
      </c>
      <c r="C126" s="22"/>
      <c r="D126" s="22">
        <f>SUM(D127:D127)</f>
        <v>192.75</v>
      </c>
      <c r="E126" s="22" t="e">
        <f t="shared" si="6"/>
        <v>#DIV/0!</v>
      </c>
    </row>
    <row r="127" spans="1:5" ht="20.100000000000001" customHeight="1" x14ac:dyDescent="0.25">
      <c r="A127" s="38">
        <v>3222</v>
      </c>
      <c r="B127" s="38" t="s">
        <v>42</v>
      </c>
      <c r="C127" s="22"/>
      <c r="D127" s="22">
        <v>192.75</v>
      </c>
      <c r="E127" s="22" t="e">
        <f t="shared" si="6"/>
        <v>#DIV/0!</v>
      </c>
    </row>
    <row r="128" spans="1:5" ht="20.100000000000001" customHeight="1" x14ac:dyDescent="0.25">
      <c r="A128" s="37">
        <v>323</v>
      </c>
      <c r="B128" s="38" t="s">
        <v>47</v>
      </c>
      <c r="C128" s="22"/>
      <c r="D128" s="22">
        <f>SUM(D129:D131)</f>
        <v>2755.7</v>
      </c>
      <c r="E128" s="22" t="e">
        <f t="shared" si="6"/>
        <v>#DIV/0!</v>
      </c>
    </row>
    <row r="129" spans="1:5" ht="20.100000000000001" customHeight="1" x14ac:dyDescent="0.25">
      <c r="A129" s="38">
        <v>3231</v>
      </c>
      <c r="B129" s="38" t="s">
        <v>48</v>
      </c>
      <c r="C129" s="22"/>
      <c r="D129" s="22">
        <v>968.02</v>
      </c>
      <c r="E129" s="22" t="e">
        <f t="shared" ref="E129" si="11">(D129/C129)*100</f>
        <v>#DIV/0!</v>
      </c>
    </row>
    <row r="130" spans="1:5" ht="20.100000000000001" customHeight="1" x14ac:dyDescent="0.25">
      <c r="A130" s="38">
        <v>3232</v>
      </c>
      <c r="B130" s="38" t="s">
        <v>49</v>
      </c>
      <c r="C130" s="22"/>
      <c r="D130" s="22">
        <v>1339.76</v>
      </c>
      <c r="E130" s="22" t="e">
        <f t="shared" si="6"/>
        <v>#DIV/0!</v>
      </c>
    </row>
    <row r="131" spans="1:5" ht="20.100000000000001" customHeight="1" x14ac:dyDescent="0.25">
      <c r="A131" s="38">
        <v>3237</v>
      </c>
      <c r="B131" s="38" t="s">
        <v>53</v>
      </c>
      <c r="C131" s="22"/>
      <c r="D131" s="22">
        <v>447.92</v>
      </c>
      <c r="E131" s="22" t="e">
        <f t="shared" si="6"/>
        <v>#DIV/0!</v>
      </c>
    </row>
    <row r="132" spans="1:5" ht="20.100000000000001" customHeight="1" x14ac:dyDescent="0.25">
      <c r="A132" s="37">
        <v>324</v>
      </c>
      <c r="B132" s="38" t="s">
        <v>56</v>
      </c>
      <c r="C132" s="22"/>
      <c r="D132" s="22">
        <f>D133</f>
        <v>81.239999999999995</v>
      </c>
      <c r="E132" s="22" t="e">
        <f t="shared" si="6"/>
        <v>#DIV/0!</v>
      </c>
    </row>
    <row r="133" spans="1:5" ht="20.100000000000001" customHeight="1" x14ac:dyDescent="0.25">
      <c r="A133" s="38">
        <v>3241</v>
      </c>
      <c r="B133" s="42" t="s">
        <v>56</v>
      </c>
      <c r="C133" s="22"/>
      <c r="D133" s="22">
        <v>81.239999999999995</v>
      </c>
      <c r="E133" s="22" t="e">
        <f t="shared" si="6"/>
        <v>#DIV/0!</v>
      </c>
    </row>
    <row r="134" spans="1:5" ht="20.100000000000001" customHeight="1" x14ac:dyDescent="0.25">
      <c r="A134" s="37">
        <v>329</v>
      </c>
      <c r="B134" s="38" t="s">
        <v>57</v>
      </c>
      <c r="C134" s="22"/>
      <c r="D134" s="22">
        <f>SUM(D135:D137)</f>
        <v>374.64</v>
      </c>
      <c r="E134" s="22" t="e">
        <f t="shared" si="6"/>
        <v>#DIV/0!</v>
      </c>
    </row>
    <row r="135" spans="1:5" ht="20.100000000000001" customHeight="1" x14ac:dyDescent="0.25">
      <c r="A135" s="38">
        <v>3294</v>
      </c>
      <c r="B135" s="38" t="s">
        <v>60</v>
      </c>
      <c r="C135" s="22"/>
      <c r="D135" s="22">
        <v>95</v>
      </c>
      <c r="E135" s="22" t="e">
        <f t="shared" si="6"/>
        <v>#DIV/0!</v>
      </c>
    </row>
    <row r="136" spans="1:5" ht="20.100000000000001" customHeight="1" x14ac:dyDescent="0.25">
      <c r="A136" s="38">
        <v>3295</v>
      </c>
      <c r="B136" s="38" t="s">
        <v>61</v>
      </c>
      <c r="C136" s="22"/>
      <c r="D136" s="22">
        <v>79.64</v>
      </c>
      <c r="E136" s="22" t="e">
        <f t="shared" ref="E136" si="12">(D136/C136)*100</f>
        <v>#DIV/0!</v>
      </c>
    </row>
    <row r="137" spans="1:5" ht="20.100000000000001" customHeight="1" x14ac:dyDescent="0.25">
      <c r="A137" s="38">
        <v>3299</v>
      </c>
      <c r="B137" s="38" t="s">
        <v>57</v>
      </c>
      <c r="C137" s="22"/>
      <c r="D137" s="22">
        <v>200</v>
      </c>
      <c r="E137" s="22" t="e">
        <f t="shared" si="6"/>
        <v>#DIV/0!</v>
      </c>
    </row>
    <row r="138" spans="1:5" ht="20.100000000000001" customHeight="1" x14ac:dyDescent="0.25">
      <c r="A138" s="69" t="s">
        <v>153</v>
      </c>
      <c r="B138" s="71"/>
      <c r="C138" s="22">
        <f>C139</f>
        <v>10370.969999999999</v>
      </c>
      <c r="D138" s="22">
        <f>D139</f>
        <v>5906.6600000000008</v>
      </c>
      <c r="E138" s="22">
        <f t="shared" si="6"/>
        <v>56.953785422192915</v>
      </c>
    </row>
    <row r="139" spans="1:5" ht="19.5" customHeight="1" x14ac:dyDescent="0.25">
      <c r="A139" s="37">
        <v>32</v>
      </c>
      <c r="B139" s="38" t="s">
        <v>34</v>
      </c>
      <c r="C139" s="22">
        <v>10370.969999999999</v>
      </c>
      <c r="D139" s="22">
        <f>D140+D145+D149</f>
        <v>5906.6600000000008</v>
      </c>
      <c r="E139" s="22">
        <f t="shared" si="6"/>
        <v>56.953785422192915</v>
      </c>
    </row>
    <row r="140" spans="1:5" ht="20.100000000000001" customHeight="1" x14ac:dyDescent="0.25">
      <c r="A140" s="37">
        <v>322</v>
      </c>
      <c r="B140" s="38" t="s">
        <v>151</v>
      </c>
      <c r="C140" s="22"/>
      <c r="D140" s="22">
        <f>SUM(D141:D144)</f>
        <v>1561.09</v>
      </c>
      <c r="E140" s="22" t="e">
        <f t="shared" si="6"/>
        <v>#DIV/0!</v>
      </c>
    </row>
    <row r="141" spans="1:5" ht="20.100000000000001" customHeight="1" x14ac:dyDescent="0.25">
      <c r="A141" s="38">
        <v>3221</v>
      </c>
      <c r="B141" s="38" t="s">
        <v>41</v>
      </c>
      <c r="C141" s="22"/>
      <c r="D141" s="22">
        <v>492.27</v>
      </c>
      <c r="E141" s="22" t="e">
        <f t="shared" si="6"/>
        <v>#DIV/0!</v>
      </c>
    </row>
    <row r="142" spans="1:5" ht="20.100000000000001" customHeight="1" x14ac:dyDescent="0.25">
      <c r="A142" s="38">
        <v>3224</v>
      </c>
      <c r="B142" s="38" t="s">
        <v>44</v>
      </c>
      <c r="C142" s="22"/>
      <c r="D142" s="22">
        <v>90</v>
      </c>
      <c r="E142" s="22" t="e">
        <f t="shared" si="6"/>
        <v>#DIV/0!</v>
      </c>
    </row>
    <row r="143" spans="1:5" ht="20.100000000000001" customHeight="1" x14ac:dyDescent="0.25">
      <c r="A143" s="38">
        <v>3225</v>
      </c>
      <c r="B143" s="38" t="s">
        <v>45</v>
      </c>
      <c r="C143" s="22"/>
      <c r="D143" s="22">
        <v>930.54</v>
      </c>
      <c r="E143" s="22" t="e">
        <f t="shared" ref="E143" si="13">(D143/C143)*100</f>
        <v>#DIV/0!</v>
      </c>
    </row>
    <row r="144" spans="1:5" ht="20.100000000000001" customHeight="1" x14ac:dyDescent="0.25">
      <c r="A144" s="38">
        <v>3227</v>
      </c>
      <c r="B144" s="38" t="s">
        <v>46</v>
      </c>
      <c r="C144" s="22"/>
      <c r="D144" s="22">
        <v>48.28</v>
      </c>
      <c r="E144" s="22" t="e">
        <f t="shared" ref="E144:E148" si="14">(D144/C144)*100</f>
        <v>#DIV/0!</v>
      </c>
    </row>
    <row r="145" spans="1:5" ht="20.100000000000001" customHeight="1" x14ac:dyDescent="0.25">
      <c r="A145" s="37">
        <v>323</v>
      </c>
      <c r="B145" s="38" t="s">
        <v>47</v>
      </c>
      <c r="C145" s="22"/>
      <c r="D145" s="22">
        <f>SUM(D146:D148)</f>
        <v>4174.6000000000004</v>
      </c>
      <c r="E145" s="22" t="e">
        <f t="shared" si="14"/>
        <v>#DIV/0!</v>
      </c>
    </row>
    <row r="146" spans="1:5" ht="20.100000000000001" customHeight="1" x14ac:dyDescent="0.25">
      <c r="A146" s="38">
        <v>3232</v>
      </c>
      <c r="B146" s="38" t="s">
        <v>49</v>
      </c>
      <c r="C146" s="22"/>
      <c r="D146" s="22">
        <v>1623</v>
      </c>
      <c r="E146" s="22" t="e">
        <f t="shared" si="14"/>
        <v>#DIV/0!</v>
      </c>
    </row>
    <row r="147" spans="1:5" ht="20.100000000000001" customHeight="1" x14ac:dyDescent="0.25">
      <c r="A147" s="38">
        <v>3234</v>
      </c>
      <c r="B147" s="38" t="s">
        <v>51</v>
      </c>
      <c r="C147" s="22"/>
      <c r="D147" s="22">
        <v>2184.1</v>
      </c>
      <c r="E147" s="22" t="e">
        <f t="shared" ref="E147" si="15">(D147/C147)*100</f>
        <v>#DIV/0!</v>
      </c>
    </row>
    <row r="148" spans="1:5" ht="20.100000000000001" customHeight="1" x14ac:dyDescent="0.25">
      <c r="A148" s="38">
        <v>3236</v>
      </c>
      <c r="B148" s="38" t="s">
        <v>52</v>
      </c>
      <c r="C148" s="22"/>
      <c r="D148" s="22">
        <v>367.5</v>
      </c>
      <c r="E148" s="22" t="e">
        <f t="shared" si="14"/>
        <v>#DIV/0!</v>
      </c>
    </row>
    <row r="149" spans="1:5" ht="20.100000000000001" customHeight="1" x14ac:dyDescent="0.25">
      <c r="A149" s="37">
        <v>329</v>
      </c>
      <c r="B149" s="38" t="s">
        <v>57</v>
      </c>
      <c r="C149" s="22"/>
      <c r="D149" s="22">
        <f>D150</f>
        <v>170.97</v>
      </c>
      <c r="E149" s="22" t="e">
        <f t="shared" ref="E149:E214" si="16">(D149/C149)*100</f>
        <v>#DIV/0!</v>
      </c>
    </row>
    <row r="150" spans="1:5" ht="20.100000000000001" customHeight="1" x14ac:dyDescent="0.25">
      <c r="A150" s="38">
        <v>3291</v>
      </c>
      <c r="B150" s="42" t="s">
        <v>58</v>
      </c>
      <c r="C150" s="22"/>
      <c r="D150" s="22">
        <v>170.97</v>
      </c>
      <c r="E150" s="22" t="e">
        <f t="shared" si="16"/>
        <v>#DIV/0!</v>
      </c>
    </row>
    <row r="151" spans="1:5" ht="20.100000000000001" customHeight="1" x14ac:dyDescent="0.25">
      <c r="A151" s="69" t="s">
        <v>159</v>
      </c>
      <c r="B151" s="71"/>
      <c r="C151" s="22">
        <f>C152</f>
        <v>3946.76</v>
      </c>
      <c r="D151" s="22">
        <f>D152</f>
        <v>2240</v>
      </c>
      <c r="E151" s="22">
        <f t="shared" ref="E151:E156" si="17">(D151/C151)*100</f>
        <v>56.755414567898733</v>
      </c>
    </row>
    <row r="152" spans="1:5" ht="19.5" customHeight="1" x14ac:dyDescent="0.25">
      <c r="A152" s="37">
        <v>32</v>
      </c>
      <c r="B152" s="38" t="s">
        <v>34</v>
      </c>
      <c r="C152" s="22">
        <v>3946.76</v>
      </c>
      <c r="D152" s="22">
        <f>D153+D155</f>
        <v>2240</v>
      </c>
      <c r="E152" s="22">
        <f t="shared" si="17"/>
        <v>56.755414567898733</v>
      </c>
    </row>
    <row r="153" spans="1:5" ht="20.100000000000001" customHeight="1" x14ac:dyDescent="0.25">
      <c r="A153" s="37">
        <v>321</v>
      </c>
      <c r="B153" s="38" t="s">
        <v>35</v>
      </c>
      <c r="C153" s="22"/>
      <c r="D153" s="22">
        <f>D154</f>
        <v>120</v>
      </c>
      <c r="E153" s="22" t="e">
        <f t="shared" si="17"/>
        <v>#DIV/0!</v>
      </c>
    </row>
    <row r="154" spans="1:5" ht="20.100000000000001" customHeight="1" x14ac:dyDescent="0.25">
      <c r="A154" s="38">
        <v>3211</v>
      </c>
      <c r="B154" s="38" t="s">
        <v>36</v>
      </c>
      <c r="C154" s="22"/>
      <c r="D154" s="22">
        <v>120</v>
      </c>
      <c r="E154" s="22" t="e">
        <f t="shared" si="17"/>
        <v>#DIV/0!</v>
      </c>
    </row>
    <row r="155" spans="1:5" ht="20.100000000000001" customHeight="1" x14ac:dyDescent="0.25">
      <c r="A155" s="37">
        <v>323</v>
      </c>
      <c r="B155" s="38" t="s">
        <v>47</v>
      </c>
      <c r="C155" s="22"/>
      <c r="D155" s="22">
        <f>SUM(D156:D156)</f>
        <v>2120</v>
      </c>
      <c r="E155" s="22" t="e">
        <f t="shared" si="17"/>
        <v>#DIV/0!</v>
      </c>
    </row>
    <row r="156" spans="1:5" ht="20.100000000000001" customHeight="1" x14ac:dyDescent="0.25">
      <c r="A156" s="38">
        <v>3231</v>
      </c>
      <c r="B156" s="38" t="s">
        <v>48</v>
      </c>
      <c r="C156" s="22"/>
      <c r="D156" s="22">
        <v>2120</v>
      </c>
      <c r="E156" s="22" t="e">
        <f t="shared" si="17"/>
        <v>#DIV/0!</v>
      </c>
    </row>
    <row r="157" spans="1:5" ht="20.100000000000001" customHeight="1" x14ac:dyDescent="0.25">
      <c r="A157" s="69" t="s">
        <v>101</v>
      </c>
      <c r="B157" s="71"/>
      <c r="C157" s="22">
        <f>C158</f>
        <v>2272.17</v>
      </c>
      <c r="D157" s="22">
        <f>D158</f>
        <v>1874.1100000000001</v>
      </c>
      <c r="E157" s="22">
        <f t="shared" si="16"/>
        <v>82.48106435698034</v>
      </c>
    </row>
    <row r="158" spans="1:5" ht="19.5" customHeight="1" x14ac:dyDescent="0.25">
      <c r="A158" s="37">
        <v>32</v>
      </c>
      <c r="B158" s="38" t="s">
        <v>34</v>
      </c>
      <c r="C158" s="22">
        <v>2272.17</v>
      </c>
      <c r="D158" s="22">
        <f>D159+D162</f>
        <v>1874.1100000000001</v>
      </c>
      <c r="E158" s="22">
        <f t="shared" si="16"/>
        <v>82.48106435698034</v>
      </c>
    </row>
    <row r="159" spans="1:5" ht="20.100000000000001" customHeight="1" x14ac:dyDescent="0.25">
      <c r="A159" s="37">
        <v>321</v>
      </c>
      <c r="B159" s="38" t="s">
        <v>35</v>
      </c>
      <c r="C159" s="22"/>
      <c r="D159" s="22">
        <f>SUM(D160:D161)</f>
        <v>704.11</v>
      </c>
      <c r="E159" s="22" t="e">
        <f t="shared" si="16"/>
        <v>#DIV/0!</v>
      </c>
    </row>
    <row r="160" spans="1:5" ht="20.100000000000001" customHeight="1" x14ac:dyDescent="0.25">
      <c r="A160" s="38">
        <v>3211</v>
      </c>
      <c r="B160" s="38" t="s">
        <v>36</v>
      </c>
      <c r="C160" s="22"/>
      <c r="D160" s="22">
        <v>594.11</v>
      </c>
      <c r="E160" s="22" t="e">
        <f t="shared" ref="E160" si="18">(D160/C160)*100</f>
        <v>#DIV/0!</v>
      </c>
    </row>
    <row r="161" spans="1:5" ht="20.100000000000001" customHeight="1" x14ac:dyDescent="0.25">
      <c r="A161" s="38">
        <v>3213</v>
      </c>
      <c r="B161" s="38" t="s">
        <v>38</v>
      </c>
      <c r="C161" s="22"/>
      <c r="D161" s="22">
        <v>110</v>
      </c>
      <c r="E161" s="22" t="e">
        <f t="shared" si="16"/>
        <v>#DIV/0!</v>
      </c>
    </row>
    <row r="162" spans="1:5" ht="20.100000000000001" customHeight="1" x14ac:dyDescent="0.25">
      <c r="A162" s="37">
        <v>322</v>
      </c>
      <c r="B162" s="38" t="s">
        <v>151</v>
      </c>
      <c r="C162" s="22"/>
      <c r="D162" s="22">
        <f>SUM(D163:D163)</f>
        <v>1170</v>
      </c>
      <c r="E162" s="22" t="e">
        <f t="shared" si="16"/>
        <v>#DIV/0!</v>
      </c>
    </row>
    <row r="163" spans="1:5" ht="20.100000000000001" customHeight="1" x14ac:dyDescent="0.25">
      <c r="A163" s="38">
        <v>3221</v>
      </c>
      <c r="B163" s="38" t="s">
        <v>41</v>
      </c>
      <c r="C163" s="22"/>
      <c r="D163" s="22">
        <v>1170</v>
      </c>
      <c r="E163" s="22" t="e">
        <f t="shared" si="16"/>
        <v>#DIV/0!</v>
      </c>
    </row>
    <row r="164" spans="1:5" ht="20.100000000000001" customHeight="1" x14ac:dyDescent="0.25">
      <c r="A164" s="69" t="s">
        <v>102</v>
      </c>
      <c r="B164" s="71"/>
      <c r="C164" s="22">
        <f>C165</f>
        <v>50</v>
      </c>
      <c r="D164" s="22">
        <f>D165</f>
        <v>0</v>
      </c>
      <c r="E164" s="22">
        <f t="shared" si="16"/>
        <v>0</v>
      </c>
    </row>
    <row r="165" spans="1:5" ht="20.100000000000001" customHeight="1" x14ac:dyDescent="0.25">
      <c r="A165" s="69" t="s">
        <v>94</v>
      </c>
      <c r="B165" s="71"/>
      <c r="C165" s="22">
        <f>C166</f>
        <v>50</v>
      </c>
      <c r="D165" s="22">
        <f>D166</f>
        <v>0</v>
      </c>
      <c r="E165" s="22">
        <f t="shared" si="16"/>
        <v>0</v>
      </c>
    </row>
    <row r="166" spans="1:5" ht="20.100000000000001" customHeight="1" x14ac:dyDescent="0.25">
      <c r="A166" s="37">
        <v>34</v>
      </c>
      <c r="B166" s="38" t="s">
        <v>62</v>
      </c>
      <c r="C166" s="22">
        <v>50</v>
      </c>
      <c r="D166" s="22">
        <v>0</v>
      </c>
      <c r="E166" s="22">
        <f t="shared" si="16"/>
        <v>0</v>
      </c>
    </row>
    <row r="167" spans="1:5" ht="20.100000000000001" customHeight="1" x14ac:dyDescent="0.25">
      <c r="A167" s="67" t="s">
        <v>103</v>
      </c>
      <c r="B167" s="68"/>
      <c r="C167" s="22">
        <f>C168+C170+C172+C174+C176+C180+C185+C190+C194</f>
        <v>134246.49</v>
      </c>
      <c r="D167" s="22">
        <f>D168+D170+D174+D176+D180+D185+D190+D194</f>
        <v>34593.979999999996</v>
      </c>
      <c r="E167" s="22">
        <f t="shared" si="16"/>
        <v>25.769001483763187</v>
      </c>
    </row>
    <row r="168" spans="1:5" ht="20.100000000000001" customHeight="1" x14ac:dyDescent="0.25">
      <c r="A168" s="69" t="s">
        <v>94</v>
      </c>
      <c r="B168" s="71"/>
      <c r="C168" s="22">
        <f>C169</f>
        <v>9000</v>
      </c>
      <c r="D168" s="22">
        <f>D169</f>
        <v>0</v>
      </c>
      <c r="E168" s="22">
        <f t="shared" si="16"/>
        <v>0</v>
      </c>
    </row>
    <row r="169" spans="1:5" ht="20.100000000000001" customHeight="1" x14ac:dyDescent="0.25">
      <c r="A169" s="40">
        <v>42</v>
      </c>
      <c r="B169" s="41" t="s">
        <v>66</v>
      </c>
      <c r="C169" s="22">
        <v>9000</v>
      </c>
      <c r="D169" s="22">
        <v>0</v>
      </c>
      <c r="E169" s="22">
        <f t="shared" si="16"/>
        <v>0</v>
      </c>
    </row>
    <row r="170" spans="1:5" ht="20.100000000000001" customHeight="1" x14ac:dyDescent="0.25">
      <c r="A170" s="69" t="s">
        <v>95</v>
      </c>
      <c r="B170" s="71"/>
      <c r="C170" s="22">
        <f>C171</f>
        <v>27500</v>
      </c>
      <c r="D170" s="22">
        <f>D171</f>
        <v>0</v>
      </c>
      <c r="E170" s="22">
        <f t="shared" si="16"/>
        <v>0</v>
      </c>
    </row>
    <row r="171" spans="1:5" ht="20.100000000000001" customHeight="1" x14ac:dyDescent="0.25">
      <c r="A171" s="40">
        <v>42</v>
      </c>
      <c r="B171" s="41" t="s">
        <v>66</v>
      </c>
      <c r="C171" s="22">
        <v>27500</v>
      </c>
      <c r="D171" s="22">
        <v>0</v>
      </c>
      <c r="E171" s="22">
        <f t="shared" si="16"/>
        <v>0</v>
      </c>
    </row>
    <row r="172" spans="1:5" ht="20.100000000000001" customHeight="1" x14ac:dyDescent="0.25">
      <c r="A172" s="69" t="s">
        <v>100</v>
      </c>
      <c r="B172" s="71"/>
      <c r="C172" s="22">
        <f>C173</f>
        <v>10500</v>
      </c>
      <c r="D172" s="22">
        <f>D173</f>
        <v>0</v>
      </c>
      <c r="E172" s="22">
        <f t="shared" ref="E172:E173" si="19">(D172/C172)*100</f>
        <v>0</v>
      </c>
    </row>
    <row r="173" spans="1:5" ht="20.100000000000001" customHeight="1" x14ac:dyDescent="0.25">
      <c r="A173" s="40">
        <v>42</v>
      </c>
      <c r="B173" s="41" t="s">
        <v>66</v>
      </c>
      <c r="C173" s="22">
        <v>10500</v>
      </c>
      <c r="D173" s="22">
        <v>0</v>
      </c>
      <c r="E173" s="22">
        <f t="shared" si="19"/>
        <v>0</v>
      </c>
    </row>
    <row r="174" spans="1:5" ht="20.100000000000001" customHeight="1" x14ac:dyDescent="0.25">
      <c r="A174" s="69" t="s">
        <v>96</v>
      </c>
      <c r="B174" s="71"/>
      <c r="C174" s="22">
        <f>C175</f>
        <v>60000</v>
      </c>
      <c r="D174" s="22">
        <f>D175</f>
        <v>0</v>
      </c>
      <c r="E174" s="22">
        <f t="shared" si="16"/>
        <v>0</v>
      </c>
    </row>
    <row r="175" spans="1:5" ht="20.100000000000001" customHeight="1" x14ac:dyDescent="0.25">
      <c r="A175" s="40">
        <v>42</v>
      </c>
      <c r="B175" s="41" t="s">
        <v>66</v>
      </c>
      <c r="C175" s="22">
        <v>60000</v>
      </c>
      <c r="D175" s="22">
        <v>0</v>
      </c>
      <c r="E175" s="22">
        <f t="shared" si="16"/>
        <v>0</v>
      </c>
    </row>
    <row r="176" spans="1:5" ht="20.100000000000001" customHeight="1" x14ac:dyDescent="0.25">
      <c r="A176" s="69" t="s">
        <v>97</v>
      </c>
      <c r="B176" s="71"/>
      <c r="C176" s="22">
        <f>C177</f>
        <v>16000</v>
      </c>
      <c r="D176" s="22">
        <f>D177</f>
        <v>6501.11</v>
      </c>
      <c r="E176" s="22">
        <f t="shared" si="16"/>
        <v>40.631937499999999</v>
      </c>
    </row>
    <row r="177" spans="1:5" ht="20.100000000000001" customHeight="1" x14ac:dyDescent="0.25">
      <c r="A177" s="40">
        <v>42</v>
      </c>
      <c r="B177" s="41" t="s">
        <v>66</v>
      </c>
      <c r="C177" s="22">
        <v>16000</v>
      </c>
      <c r="D177" s="22">
        <f>D178</f>
        <v>6501.11</v>
      </c>
      <c r="E177" s="22">
        <f t="shared" si="16"/>
        <v>40.631937499999999</v>
      </c>
    </row>
    <row r="178" spans="1:5" ht="20.100000000000001" customHeight="1" x14ac:dyDescent="0.25">
      <c r="A178" s="37">
        <v>422</v>
      </c>
      <c r="B178" s="38" t="s">
        <v>67</v>
      </c>
      <c r="C178" s="22"/>
      <c r="D178" s="22">
        <f>SUM(D179)</f>
        <v>6501.11</v>
      </c>
      <c r="E178" s="22" t="e">
        <f t="shared" si="16"/>
        <v>#DIV/0!</v>
      </c>
    </row>
    <row r="179" spans="1:5" ht="20.100000000000001" customHeight="1" x14ac:dyDescent="0.25">
      <c r="A179" s="38">
        <v>4221</v>
      </c>
      <c r="B179" s="38" t="s">
        <v>68</v>
      </c>
      <c r="C179" s="22"/>
      <c r="D179" s="22">
        <v>6501.11</v>
      </c>
      <c r="E179" s="22" t="e">
        <f t="shared" si="16"/>
        <v>#DIV/0!</v>
      </c>
    </row>
    <row r="180" spans="1:5" ht="20.100000000000001" customHeight="1" x14ac:dyDescent="0.25">
      <c r="A180" s="69" t="s">
        <v>99</v>
      </c>
      <c r="B180" s="71"/>
      <c r="C180" s="22">
        <f>C181</f>
        <v>7046.7</v>
      </c>
      <c r="D180" s="22">
        <f>D181</f>
        <v>1562.81</v>
      </c>
      <c r="E180" s="22">
        <f t="shared" si="16"/>
        <v>22.177898874650545</v>
      </c>
    </row>
    <row r="181" spans="1:5" ht="20.100000000000001" customHeight="1" x14ac:dyDescent="0.25">
      <c r="A181" s="40">
        <v>42</v>
      </c>
      <c r="B181" s="41" t="s">
        <v>66</v>
      </c>
      <c r="C181" s="22">
        <v>7046.7</v>
      </c>
      <c r="D181" s="22">
        <f>D182</f>
        <v>1562.81</v>
      </c>
      <c r="E181" s="22">
        <f t="shared" si="16"/>
        <v>22.177898874650545</v>
      </c>
    </row>
    <row r="182" spans="1:5" ht="20.100000000000001" customHeight="1" x14ac:dyDescent="0.25">
      <c r="A182" s="37">
        <v>422</v>
      </c>
      <c r="B182" s="38" t="s">
        <v>67</v>
      </c>
      <c r="C182" s="22"/>
      <c r="D182" s="22">
        <f>SUM(D183:D184)</f>
        <v>1562.81</v>
      </c>
      <c r="E182" s="22" t="e">
        <f t="shared" si="16"/>
        <v>#DIV/0!</v>
      </c>
    </row>
    <row r="183" spans="1:5" ht="20.100000000000001" customHeight="1" x14ac:dyDescent="0.25">
      <c r="A183" s="38">
        <v>4221</v>
      </c>
      <c r="B183" s="38" t="s">
        <v>68</v>
      </c>
      <c r="C183" s="22"/>
      <c r="D183" s="22">
        <v>37.5</v>
      </c>
      <c r="E183" s="22" t="e">
        <f t="shared" si="16"/>
        <v>#DIV/0!</v>
      </c>
    </row>
    <row r="184" spans="1:5" ht="20.100000000000001" customHeight="1" x14ac:dyDescent="0.25">
      <c r="A184" s="38">
        <v>4227</v>
      </c>
      <c r="B184" s="38" t="s">
        <v>69</v>
      </c>
      <c r="C184" s="22"/>
      <c r="D184" s="22">
        <v>1525.31</v>
      </c>
      <c r="E184" s="22" t="e">
        <f t="shared" si="16"/>
        <v>#DIV/0!</v>
      </c>
    </row>
    <row r="185" spans="1:5" ht="20.100000000000001" customHeight="1" x14ac:dyDescent="0.25">
      <c r="A185" s="69" t="s">
        <v>153</v>
      </c>
      <c r="B185" s="71"/>
      <c r="C185" s="22">
        <f>C186</f>
        <v>3167.23</v>
      </c>
      <c r="D185" s="22">
        <f>D186</f>
        <v>25597.5</v>
      </c>
      <c r="E185" s="22">
        <f t="shared" ref="E185:E189" si="20">(D185/C185)*100</f>
        <v>808.19833103374242</v>
      </c>
    </row>
    <row r="186" spans="1:5" ht="20.100000000000001" customHeight="1" x14ac:dyDescent="0.25">
      <c r="A186" s="40">
        <v>42</v>
      </c>
      <c r="B186" s="41" t="s">
        <v>66</v>
      </c>
      <c r="C186" s="22">
        <v>3167.23</v>
      </c>
      <c r="D186" s="22">
        <f>D187</f>
        <v>25597.5</v>
      </c>
      <c r="E186" s="22">
        <f t="shared" si="20"/>
        <v>808.19833103374242</v>
      </c>
    </row>
    <row r="187" spans="1:5" ht="20.100000000000001" customHeight="1" x14ac:dyDescent="0.25">
      <c r="A187" s="37">
        <v>422</v>
      </c>
      <c r="B187" s="38" t="s">
        <v>67</v>
      </c>
      <c r="C187" s="22"/>
      <c r="D187" s="22">
        <f>SUM(D188:D189)</f>
        <v>25597.5</v>
      </c>
      <c r="E187" s="22" t="e">
        <f t="shared" si="20"/>
        <v>#DIV/0!</v>
      </c>
    </row>
    <row r="188" spans="1:5" ht="20.100000000000001" customHeight="1" x14ac:dyDescent="0.25">
      <c r="A188" s="38">
        <v>4221</v>
      </c>
      <c r="B188" s="38" t="s">
        <v>68</v>
      </c>
      <c r="C188" s="22"/>
      <c r="D188" s="22">
        <v>4333.75</v>
      </c>
      <c r="E188" s="22" t="e">
        <f t="shared" si="20"/>
        <v>#DIV/0!</v>
      </c>
    </row>
    <row r="189" spans="1:5" ht="20.100000000000001" customHeight="1" x14ac:dyDescent="0.25">
      <c r="A189" s="38">
        <v>4227</v>
      </c>
      <c r="B189" s="38" t="s">
        <v>69</v>
      </c>
      <c r="C189" s="22"/>
      <c r="D189" s="22">
        <v>21263.75</v>
      </c>
      <c r="E189" s="22" t="e">
        <f t="shared" si="20"/>
        <v>#DIV/0!</v>
      </c>
    </row>
    <row r="190" spans="1:5" ht="20.100000000000001" customHeight="1" x14ac:dyDescent="0.25">
      <c r="A190" s="69" t="s">
        <v>159</v>
      </c>
      <c r="B190" s="71"/>
      <c r="C190" s="22">
        <f>C191</f>
        <v>932.56</v>
      </c>
      <c r="D190" s="22">
        <f>D191</f>
        <v>932.56</v>
      </c>
      <c r="E190" s="22">
        <f t="shared" si="16"/>
        <v>100</v>
      </c>
    </row>
    <row r="191" spans="1:5" ht="20.100000000000001" customHeight="1" x14ac:dyDescent="0.25">
      <c r="A191" s="40">
        <v>42</v>
      </c>
      <c r="B191" s="41" t="s">
        <v>66</v>
      </c>
      <c r="C191" s="22">
        <v>932.56</v>
      </c>
      <c r="D191" s="22">
        <f>D192</f>
        <v>932.56</v>
      </c>
      <c r="E191" s="22">
        <f t="shared" si="16"/>
        <v>100</v>
      </c>
    </row>
    <row r="192" spans="1:5" ht="20.100000000000001" customHeight="1" x14ac:dyDescent="0.25">
      <c r="A192" s="37">
        <v>422</v>
      </c>
      <c r="B192" s="38" t="s">
        <v>67</v>
      </c>
      <c r="C192" s="22"/>
      <c r="D192" s="22">
        <f>SUM(D193:D193)</f>
        <v>932.56</v>
      </c>
      <c r="E192" s="22" t="e">
        <f t="shared" si="16"/>
        <v>#DIV/0!</v>
      </c>
    </row>
    <row r="193" spans="1:5" ht="20.100000000000001" customHeight="1" x14ac:dyDescent="0.25">
      <c r="A193" s="38">
        <v>4221</v>
      </c>
      <c r="B193" s="38" t="s">
        <v>68</v>
      </c>
      <c r="C193" s="22"/>
      <c r="D193" s="22">
        <v>932.56</v>
      </c>
      <c r="E193" s="22" t="e">
        <f t="shared" si="16"/>
        <v>#DIV/0!</v>
      </c>
    </row>
    <row r="194" spans="1:5" ht="20.100000000000001" customHeight="1" x14ac:dyDescent="0.25">
      <c r="A194" s="69" t="s">
        <v>101</v>
      </c>
      <c r="B194" s="71"/>
      <c r="C194" s="22">
        <f>C195</f>
        <v>100</v>
      </c>
      <c r="D194" s="22">
        <f>D195</f>
        <v>0</v>
      </c>
      <c r="E194" s="22">
        <f t="shared" ref="E194:E195" si="21">(D194/C194)*100</f>
        <v>0</v>
      </c>
    </row>
    <row r="195" spans="1:5" ht="20.100000000000001" customHeight="1" x14ac:dyDescent="0.25">
      <c r="A195" s="40">
        <v>42</v>
      </c>
      <c r="B195" s="41" t="s">
        <v>66</v>
      </c>
      <c r="C195" s="22">
        <v>100</v>
      </c>
      <c r="D195" s="22">
        <v>0</v>
      </c>
      <c r="E195" s="22">
        <f t="shared" si="21"/>
        <v>0</v>
      </c>
    </row>
    <row r="196" spans="1:5" ht="20.100000000000001" customHeight="1" x14ac:dyDescent="0.25">
      <c r="A196" s="67" t="s">
        <v>104</v>
      </c>
      <c r="B196" s="68"/>
      <c r="C196" s="22">
        <f>C197+C210+C233+C223</f>
        <v>261415</v>
      </c>
      <c r="D196" s="22">
        <f>D197+D210+D233+D223</f>
        <v>202826.83</v>
      </c>
      <c r="E196" s="22">
        <f t="shared" si="16"/>
        <v>77.58806112885641</v>
      </c>
    </row>
    <row r="197" spans="1:5" ht="20.100000000000001" customHeight="1" x14ac:dyDescent="0.25">
      <c r="A197" s="67" t="s">
        <v>105</v>
      </c>
      <c r="B197" s="68"/>
      <c r="C197" s="22">
        <f>C198</f>
        <v>88440</v>
      </c>
      <c r="D197" s="22">
        <f>D198</f>
        <v>69986.11</v>
      </c>
      <c r="E197" s="22">
        <f t="shared" si="16"/>
        <v>79.134000452284042</v>
      </c>
    </row>
    <row r="198" spans="1:5" ht="20.100000000000001" customHeight="1" x14ac:dyDescent="0.25">
      <c r="A198" s="67" t="s">
        <v>91</v>
      </c>
      <c r="B198" s="68"/>
      <c r="C198" s="22">
        <f>C199+C207</f>
        <v>88440</v>
      </c>
      <c r="D198" s="22">
        <f>D199+D207</f>
        <v>69986.11</v>
      </c>
      <c r="E198" s="22">
        <f t="shared" si="16"/>
        <v>79.134000452284042</v>
      </c>
    </row>
    <row r="199" spans="1:5" ht="20.100000000000001" customHeight="1" x14ac:dyDescent="0.25">
      <c r="A199" s="37">
        <v>31</v>
      </c>
      <c r="B199" s="38" t="s">
        <v>26</v>
      </c>
      <c r="C199" s="22">
        <v>87800</v>
      </c>
      <c r="D199" s="22">
        <f>D200+D203+D205</f>
        <v>69483.03</v>
      </c>
      <c r="E199" s="22">
        <f t="shared" si="16"/>
        <v>79.137847380410022</v>
      </c>
    </row>
    <row r="200" spans="1:5" ht="20.100000000000001" customHeight="1" x14ac:dyDescent="0.25">
      <c r="A200" s="37">
        <v>311</v>
      </c>
      <c r="B200" s="38" t="s">
        <v>27</v>
      </c>
      <c r="C200" s="22"/>
      <c r="D200" s="22">
        <f>SUM(D201:D202)</f>
        <v>58268.7</v>
      </c>
      <c r="E200" s="22" t="e">
        <f t="shared" si="16"/>
        <v>#DIV/0!</v>
      </c>
    </row>
    <row r="201" spans="1:5" ht="20.100000000000001" customHeight="1" x14ac:dyDescent="0.25">
      <c r="A201" s="38">
        <v>3111</v>
      </c>
      <c r="B201" s="38" t="s">
        <v>28</v>
      </c>
      <c r="C201" s="22"/>
      <c r="D201" s="22">
        <v>58219.56</v>
      </c>
      <c r="E201" s="22" t="e">
        <f t="shared" si="16"/>
        <v>#DIV/0!</v>
      </c>
    </row>
    <row r="202" spans="1:5" ht="20.100000000000001" customHeight="1" x14ac:dyDescent="0.25">
      <c r="A202" s="38">
        <v>3113</v>
      </c>
      <c r="B202" s="38" t="s">
        <v>29</v>
      </c>
      <c r="C202" s="22"/>
      <c r="D202" s="22">
        <v>49.14</v>
      </c>
      <c r="E202" s="22" t="e">
        <f t="shared" ref="E202" si="22">(D202/C202)*100</f>
        <v>#DIV/0!</v>
      </c>
    </row>
    <row r="203" spans="1:5" ht="20.100000000000001" customHeight="1" x14ac:dyDescent="0.25">
      <c r="A203" s="37">
        <v>312</v>
      </c>
      <c r="B203" s="38" t="s">
        <v>31</v>
      </c>
      <c r="C203" s="22"/>
      <c r="D203" s="22">
        <f>D204</f>
        <v>1600</v>
      </c>
      <c r="E203" s="22" t="e">
        <f t="shared" si="16"/>
        <v>#DIV/0!</v>
      </c>
    </row>
    <row r="204" spans="1:5" ht="20.100000000000001" customHeight="1" x14ac:dyDescent="0.25">
      <c r="A204" s="38">
        <v>3121</v>
      </c>
      <c r="B204" s="38" t="s">
        <v>31</v>
      </c>
      <c r="C204" s="22"/>
      <c r="D204" s="22">
        <v>1600</v>
      </c>
      <c r="E204" s="22" t="e">
        <f t="shared" si="16"/>
        <v>#DIV/0!</v>
      </c>
    </row>
    <row r="205" spans="1:5" ht="20.100000000000001" customHeight="1" x14ac:dyDescent="0.25">
      <c r="A205" s="37">
        <v>313</v>
      </c>
      <c r="B205" s="38" t="s">
        <v>32</v>
      </c>
      <c r="C205" s="22"/>
      <c r="D205" s="22">
        <f>D206</f>
        <v>9614.33</v>
      </c>
      <c r="E205" s="22" t="e">
        <f t="shared" si="16"/>
        <v>#DIV/0!</v>
      </c>
    </row>
    <row r="206" spans="1:5" ht="20.100000000000001" customHeight="1" x14ac:dyDescent="0.25">
      <c r="A206" s="38">
        <v>3132</v>
      </c>
      <c r="B206" s="42" t="s">
        <v>152</v>
      </c>
      <c r="C206" s="22"/>
      <c r="D206" s="22">
        <v>9614.33</v>
      </c>
      <c r="E206" s="22" t="e">
        <f t="shared" si="16"/>
        <v>#DIV/0!</v>
      </c>
    </row>
    <row r="207" spans="1:5" ht="20.100000000000001" customHeight="1" x14ac:dyDescent="0.25">
      <c r="A207" s="37">
        <v>32</v>
      </c>
      <c r="B207" s="38" t="s">
        <v>34</v>
      </c>
      <c r="C207" s="22">
        <v>640</v>
      </c>
      <c r="D207" s="22">
        <f>D208</f>
        <v>503.08</v>
      </c>
      <c r="E207" s="22">
        <f t="shared" si="16"/>
        <v>78.606250000000003</v>
      </c>
    </row>
    <row r="208" spans="1:5" ht="20.100000000000001" customHeight="1" x14ac:dyDescent="0.25">
      <c r="A208" s="37">
        <v>321</v>
      </c>
      <c r="B208" s="38" t="s">
        <v>35</v>
      </c>
      <c r="C208" s="22"/>
      <c r="D208" s="22">
        <f>D209</f>
        <v>503.08</v>
      </c>
      <c r="E208" s="22" t="e">
        <f t="shared" si="16"/>
        <v>#DIV/0!</v>
      </c>
    </row>
    <row r="209" spans="1:5" ht="20.100000000000001" customHeight="1" x14ac:dyDescent="0.25">
      <c r="A209" s="38">
        <v>3212</v>
      </c>
      <c r="B209" s="42" t="s">
        <v>37</v>
      </c>
      <c r="C209" s="22"/>
      <c r="D209" s="22">
        <v>503.08</v>
      </c>
      <c r="E209" s="22" t="e">
        <f t="shared" si="16"/>
        <v>#DIV/0!</v>
      </c>
    </row>
    <row r="210" spans="1:5" ht="20.100000000000001" customHeight="1" x14ac:dyDescent="0.25">
      <c r="A210" s="67" t="s">
        <v>106</v>
      </c>
      <c r="B210" s="68"/>
      <c r="C210" s="22">
        <f>C211+C215+C219</f>
        <v>9975</v>
      </c>
      <c r="D210" s="22">
        <f>D211+D215+D219</f>
        <v>5833.03</v>
      </c>
      <c r="E210" s="22">
        <f t="shared" si="16"/>
        <v>58.476491228070174</v>
      </c>
    </row>
    <row r="211" spans="1:5" ht="20.100000000000001" customHeight="1" x14ac:dyDescent="0.25">
      <c r="A211" s="67" t="s">
        <v>91</v>
      </c>
      <c r="B211" s="68"/>
      <c r="C211" s="22">
        <f>C212</f>
        <v>1500</v>
      </c>
      <c r="D211" s="22">
        <f>D212</f>
        <v>1556.17</v>
      </c>
      <c r="E211" s="22">
        <f t="shared" si="16"/>
        <v>103.74466666666666</v>
      </c>
    </row>
    <row r="212" spans="1:5" ht="20.100000000000001" customHeight="1" x14ac:dyDescent="0.25">
      <c r="A212" s="37">
        <v>32</v>
      </c>
      <c r="B212" s="38" t="s">
        <v>34</v>
      </c>
      <c r="C212" s="22">
        <v>1500</v>
      </c>
      <c r="D212" s="22">
        <f>D213</f>
        <v>1556.17</v>
      </c>
      <c r="E212" s="22">
        <f t="shared" si="16"/>
        <v>103.74466666666666</v>
      </c>
    </row>
    <row r="213" spans="1:5" ht="20.100000000000001" customHeight="1" x14ac:dyDescent="0.25">
      <c r="A213" s="37">
        <v>322</v>
      </c>
      <c r="B213" s="38" t="s">
        <v>151</v>
      </c>
      <c r="C213" s="22"/>
      <c r="D213" s="22">
        <f>D214</f>
        <v>1556.17</v>
      </c>
      <c r="E213" s="22" t="e">
        <f t="shared" si="16"/>
        <v>#DIV/0!</v>
      </c>
    </row>
    <row r="214" spans="1:5" ht="20.100000000000001" customHeight="1" x14ac:dyDescent="0.25">
      <c r="A214" s="38">
        <v>3222</v>
      </c>
      <c r="B214" s="38" t="s">
        <v>42</v>
      </c>
      <c r="C214" s="22"/>
      <c r="D214" s="22">
        <v>1556.17</v>
      </c>
      <c r="E214" s="22" t="e">
        <f t="shared" si="16"/>
        <v>#DIV/0!</v>
      </c>
    </row>
    <row r="215" spans="1:5" ht="20.100000000000001" customHeight="1" x14ac:dyDescent="0.25">
      <c r="A215" s="69" t="s">
        <v>173</v>
      </c>
      <c r="B215" s="70"/>
      <c r="C215" s="22">
        <f>C216</f>
        <v>975</v>
      </c>
      <c r="D215" s="22">
        <f>D216</f>
        <v>201.76</v>
      </c>
      <c r="E215" s="22">
        <f t="shared" ref="E215:E232" si="23">(D215/C215)*100</f>
        <v>20.693333333333332</v>
      </c>
    </row>
    <row r="216" spans="1:5" ht="20.100000000000001" customHeight="1" x14ac:dyDescent="0.25">
      <c r="A216" s="37">
        <v>32</v>
      </c>
      <c r="B216" s="38" t="s">
        <v>34</v>
      </c>
      <c r="C216" s="22">
        <v>975</v>
      </c>
      <c r="D216" s="22">
        <f>D217</f>
        <v>201.76</v>
      </c>
      <c r="E216" s="22">
        <f t="shared" si="23"/>
        <v>20.693333333333332</v>
      </c>
    </row>
    <row r="217" spans="1:5" ht="20.100000000000001" customHeight="1" x14ac:dyDescent="0.25">
      <c r="A217" s="37">
        <v>322</v>
      </c>
      <c r="B217" s="38" t="s">
        <v>151</v>
      </c>
      <c r="C217" s="22"/>
      <c r="D217" s="22">
        <f>D218</f>
        <v>201.76</v>
      </c>
      <c r="E217" s="22" t="e">
        <f t="shared" si="23"/>
        <v>#DIV/0!</v>
      </c>
    </row>
    <row r="218" spans="1:5" ht="20.100000000000001" customHeight="1" x14ac:dyDescent="0.25">
      <c r="A218" s="38">
        <v>3222</v>
      </c>
      <c r="B218" s="38" t="s">
        <v>42</v>
      </c>
      <c r="C218" s="22"/>
      <c r="D218" s="22">
        <v>201.76</v>
      </c>
      <c r="E218" s="22" t="e">
        <f t="shared" si="23"/>
        <v>#DIV/0!</v>
      </c>
    </row>
    <row r="219" spans="1:5" ht="20.100000000000001" customHeight="1" x14ac:dyDescent="0.25">
      <c r="A219" s="69" t="s">
        <v>174</v>
      </c>
      <c r="B219" s="71"/>
      <c r="C219" s="22">
        <f>C220</f>
        <v>7500</v>
      </c>
      <c r="D219" s="22">
        <f>D220</f>
        <v>4075.1</v>
      </c>
      <c r="E219" s="22">
        <f t="shared" si="23"/>
        <v>54.334666666666664</v>
      </c>
    </row>
    <row r="220" spans="1:5" ht="20.100000000000001" customHeight="1" x14ac:dyDescent="0.25">
      <c r="A220" s="37">
        <v>32</v>
      </c>
      <c r="B220" s="38" t="s">
        <v>34</v>
      </c>
      <c r="C220" s="22">
        <v>7500</v>
      </c>
      <c r="D220" s="22">
        <f>D221</f>
        <v>4075.1</v>
      </c>
      <c r="E220" s="22">
        <f t="shared" ref="E220:E222" si="24">(D220/C220)*100</f>
        <v>54.334666666666664</v>
      </c>
    </row>
    <row r="221" spans="1:5" ht="20.100000000000001" customHeight="1" x14ac:dyDescent="0.25">
      <c r="A221" s="37">
        <v>322</v>
      </c>
      <c r="B221" s="38" t="s">
        <v>151</v>
      </c>
      <c r="C221" s="22"/>
      <c r="D221" s="22">
        <f>D222</f>
        <v>4075.1</v>
      </c>
      <c r="E221" s="22" t="e">
        <f t="shared" si="24"/>
        <v>#DIV/0!</v>
      </c>
    </row>
    <row r="222" spans="1:5" ht="20.100000000000001" customHeight="1" x14ac:dyDescent="0.25">
      <c r="A222" s="38">
        <v>3222</v>
      </c>
      <c r="B222" s="38" t="s">
        <v>42</v>
      </c>
      <c r="C222" s="22"/>
      <c r="D222" s="22">
        <v>4075.1</v>
      </c>
      <c r="E222" s="22" t="e">
        <f t="shared" si="24"/>
        <v>#DIV/0!</v>
      </c>
    </row>
    <row r="223" spans="1:5" ht="20.100000000000001" customHeight="1" x14ac:dyDescent="0.25">
      <c r="A223" s="67" t="s">
        <v>107</v>
      </c>
      <c r="B223" s="68"/>
      <c r="C223" s="22">
        <f>C224</f>
        <v>33100</v>
      </c>
      <c r="D223" s="22">
        <f>D224</f>
        <v>22841.789999999997</v>
      </c>
      <c r="E223" s="22">
        <f t="shared" si="23"/>
        <v>69.008429003021149</v>
      </c>
    </row>
    <row r="224" spans="1:5" ht="20.100000000000001" customHeight="1" x14ac:dyDescent="0.25">
      <c r="A224" s="69" t="s">
        <v>91</v>
      </c>
      <c r="B224" s="71"/>
      <c r="C224" s="22">
        <f>C225+C230</f>
        <v>33100</v>
      </c>
      <c r="D224" s="22">
        <f>D225+D230</f>
        <v>22841.789999999997</v>
      </c>
      <c r="E224" s="22">
        <f t="shared" si="23"/>
        <v>69.008429003021149</v>
      </c>
    </row>
    <row r="225" spans="1:5" ht="20.100000000000001" customHeight="1" x14ac:dyDescent="0.25">
      <c r="A225" s="37">
        <v>31</v>
      </c>
      <c r="B225" s="38" t="s">
        <v>26</v>
      </c>
      <c r="C225" s="22">
        <v>33000</v>
      </c>
      <c r="D225" s="22">
        <f>D226+D228</f>
        <v>22841.78</v>
      </c>
      <c r="E225" s="22">
        <f t="shared" si="23"/>
        <v>69.217515151515158</v>
      </c>
    </row>
    <row r="226" spans="1:5" ht="20.100000000000001" customHeight="1" x14ac:dyDescent="0.25">
      <c r="A226" s="37">
        <v>311</v>
      </c>
      <c r="B226" s="38" t="s">
        <v>27</v>
      </c>
      <c r="C226" s="22"/>
      <c r="D226" s="22">
        <f>D227</f>
        <v>19606.66</v>
      </c>
      <c r="E226" s="22" t="e">
        <f t="shared" si="23"/>
        <v>#DIV/0!</v>
      </c>
    </row>
    <row r="227" spans="1:5" ht="20.100000000000001" customHeight="1" x14ac:dyDescent="0.25">
      <c r="A227" s="38">
        <v>3111</v>
      </c>
      <c r="B227" s="38" t="s">
        <v>28</v>
      </c>
      <c r="C227" s="22"/>
      <c r="D227" s="22">
        <v>19606.66</v>
      </c>
      <c r="E227" s="22" t="e">
        <f t="shared" si="23"/>
        <v>#DIV/0!</v>
      </c>
    </row>
    <row r="228" spans="1:5" ht="20.100000000000001" customHeight="1" x14ac:dyDescent="0.25">
      <c r="A228" s="37">
        <v>313</v>
      </c>
      <c r="B228" s="38" t="s">
        <v>32</v>
      </c>
      <c r="C228" s="22"/>
      <c r="D228" s="22">
        <f>D229</f>
        <v>3235.12</v>
      </c>
      <c r="E228" s="22" t="e">
        <f t="shared" si="23"/>
        <v>#DIV/0!</v>
      </c>
    </row>
    <row r="229" spans="1:5" ht="20.100000000000001" customHeight="1" x14ac:dyDescent="0.25">
      <c r="A229" s="38">
        <v>3132</v>
      </c>
      <c r="B229" s="42" t="s">
        <v>152</v>
      </c>
      <c r="C229" s="22"/>
      <c r="D229" s="22">
        <v>3235.12</v>
      </c>
      <c r="E229" s="22" t="e">
        <f t="shared" si="23"/>
        <v>#DIV/0!</v>
      </c>
    </row>
    <row r="230" spans="1:5" ht="20.100000000000001" customHeight="1" x14ac:dyDescent="0.25">
      <c r="A230" s="37">
        <v>32</v>
      </c>
      <c r="B230" s="38" t="s">
        <v>34</v>
      </c>
      <c r="C230" s="22">
        <v>100</v>
      </c>
      <c r="D230" s="22">
        <f>D231</f>
        <v>0.01</v>
      </c>
      <c r="E230" s="22">
        <f t="shared" si="23"/>
        <v>0.01</v>
      </c>
    </row>
    <row r="231" spans="1:5" ht="20.100000000000001" customHeight="1" x14ac:dyDescent="0.25">
      <c r="A231" s="37">
        <v>321</v>
      </c>
      <c r="B231" s="38" t="s">
        <v>35</v>
      </c>
      <c r="C231" s="22"/>
      <c r="D231" s="22">
        <f>D232</f>
        <v>0.01</v>
      </c>
      <c r="E231" s="22" t="e">
        <f t="shared" si="23"/>
        <v>#DIV/0!</v>
      </c>
    </row>
    <row r="232" spans="1:5" ht="20.100000000000001" customHeight="1" x14ac:dyDescent="0.25">
      <c r="A232" s="38">
        <v>3212</v>
      </c>
      <c r="B232" s="42" t="s">
        <v>37</v>
      </c>
      <c r="C232" s="22"/>
      <c r="D232" s="22">
        <v>0.01</v>
      </c>
      <c r="E232" s="22" t="e">
        <f t="shared" si="23"/>
        <v>#DIV/0!</v>
      </c>
    </row>
    <row r="233" spans="1:5" ht="20.100000000000001" customHeight="1" x14ac:dyDescent="0.25">
      <c r="A233" s="67" t="s">
        <v>145</v>
      </c>
      <c r="B233" s="68"/>
      <c r="C233" s="22">
        <f>C234+C246+C249</f>
        <v>129900</v>
      </c>
      <c r="D233" s="22">
        <f>D234+D246+D249</f>
        <v>104165.9</v>
      </c>
      <c r="E233" s="22">
        <f t="shared" ref="E233:E248" si="25">(D233/C233)*100</f>
        <v>80.189299461123937</v>
      </c>
    </row>
    <row r="234" spans="1:5" ht="20.100000000000001" customHeight="1" x14ac:dyDescent="0.25">
      <c r="A234" s="67" t="s">
        <v>91</v>
      </c>
      <c r="B234" s="68"/>
      <c r="C234" s="22">
        <f>C235+C242</f>
        <v>19485</v>
      </c>
      <c r="D234" s="22">
        <f>D235+D242</f>
        <v>104165.9</v>
      </c>
      <c r="E234" s="22">
        <f t="shared" si="25"/>
        <v>534.59532974082617</v>
      </c>
    </row>
    <row r="235" spans="1:5" ht="20.100000000000001" customHeight="1" x14ac:dyDescent="0.25">
      <c r="A235" s="37">
        <v>31</v>
      </c>
      <c r="B235" s="38" t="s">
        <v>26</v>
      </c>
      <c r="C235" s="22">
        <v>18450</v>
      </c>
      <c r="D235" s="22">
        <f>D236+D238+D240</f>
        <v>98771.06</v>
      </c>
      <c r="E235" s="22">
        <f t="shared" si="25"/>
        <v>535.3444986449864</v>
      </c>
    </row>
    <row r="236" spans="1:5" ht="20.100000000000001" customHeight="1" x14ac:dyDescent="0.25">
      <c r="A236" s="37">
        <v>311</v>
      </c>
      <c r="B236" s="38" t="s">
        <v>27</v>
      </c>
      <c r="C236" s="22"/>
      <c r="D236" s="22">
        <f>D237</f>
        <v>79975.16</v>
      </c>
      <c r="E236" s="22" t="e">
        <f t="shared" si="25"/>
        <v>#DIV/0!</v>
      </c>
    </row>
    <row r="237" spans="1:5" ht="20.100000000000001" customHeight="1" x14ac:dyDescent="0.25">
      <c r="A237" s="38">
        <v>3111</v>
      </c>
      <c r="B237" s="38" t="s">
        <v>28</v>
      </c>
      <c r="C237" s="22"/>
      <c r="D237" s="22">
        <v>79975.16</v>
      </c>
      <c r="E237" s="22" t="e">
        <f t="shared" si="25"/>
        <v>#DIV/0!</v>
      </c>
    </row>
    <row r="238" spans="1:5" ht="20.100000000000001" customHeight="1" x14ac:dyDescent="0.25">
      <c r="A238" s="37">
        <v>312</v>
      </c>
      <c r="B238" s="38" t="s">
        <v>31</v>
      </c>
      <c r="C238" s="22"/>
      <c r="D238" s="22">
        <f>D239</f>
        <v>5600</v>
      </c>
      <c r="E238" s="22" t="e">
        <f t="shared" si="25"/>
        <v>#DIV/0!</v>
      </c>
    </row>
    <row r="239" spans="1:5" ht="20.100000000000001" customHeight="1" x14ac:dyDescent="0.25">
      <c r="A239" s="38">
        <v>3121</v>
      </c>
      <c r="B239" s="38" t="s">
        <v>31</v>
      </c>
      <c r="C239" s="22"/>
      <c r="D239" s="22">
        <v>5600</v>
      </c>
      <c r="E239" s="22" t="e">
        <f t="shared" si="25"/>
        <v>#DIV/0!</v>
      </c>
    </row>
    <row r="240" spans="1:5" ht="20.100000000000001" customHeight="1" x14ac:dyDescent="0.25">
      <c r="A240" s="37">
        <v>313</v>
      </c>
      <c r="B240" s="38" t="s">
        <v>32</v>
      </c>
      <c r="C240" s="22"/>
      <c r="D240" s="22">
        <f>D241</f>
        <v>13195.9</v>
      </c>
      <c r="E240" s="22" t="e">
        <f t="shared" si="25"/>
        <v>#DIV/0!</v>
      </c>
    </row>
    <row r="241" spans="1:5" ht="20.100000000000001" customHeight="1" x14ac:dyDescent="0.25">
      <c r="A241" s="38">
        <v>3132</v>
      </c>
      <c r="B241" s="42" t="s">
        <v>152</v>
      </c>
      <c r="C241" s="22"/>
      <c r="D241" s="22">
        <v>13195.9</v>
      </c>
      <c r="E241" s="22" t="e">
        <f t="shared" si="25"/>
        <v>#DIV/0!</v>
      </c>
    </row>
    <row r="242" spans="1:5" ht="20.100000000000001" customHeight="1" x14ac:dyDescent="0.25">
      <c r="A242" s="37">
        <v>32</v>
      </c>
      <c r="B242" s="38" t="s">
        <v>34</v>
      </c>
      <c r="C242" s="22">
        <v>1035</v>
      </c>
      <c r="D242" s="22">
        <f>D243</f>
        <v>5394.84</v>
      </c>
      <c r="E242" s="22">
        <f t="shared" si="25"/>
        <v>521.24057971014497</v>
      </c>
    </row>
    <row r="243" spans="1:5" ht="20.100000000000001" customHeight="1" x14ac:dyDescent="0.25">
      <c r="A243" s="37">
        <v>321</v>
      </c>
      <c r="B243" s="38" t="s">
        <v>35</v>
      </c>
      <c r="C243" s="22"/>
      <c r="D243" s="22">
        <f>SUM(D244:D245)</f>
        <v>5394.84</v>
      </c>
      <c r="E243" s="22" t="e">
        <f t="shared" si="25"/>
        <v>#DIV/0!</v>
      </c>
    </row>
    <row r="244" spans="1:5" ht="20.100000000000001" customHeight="1" x14ac:dyDescent="0.25">
      <c r="A244" s="38">
        <v>3211</v>
      </c>
      <c r="B244" s="38" t="s">
        <v>36</v>
      </c>
      <c r="C244" s="22"/>
      <c r="D244" s="22">
        <v>480</v>
      </c>
      <c r="E244" s="22" t="e">
        <f t="shared" si="25"/>
        <v>#DIV/0!</v>
      </c>
    </row>
    <row r="245" spans="1:5" ht="20.100000000000001" customHeight="1" x14ac:dyDescent="0.25">
      <c r="A245" s="38">
        <v>3212</v>
      </c>
      <c r="B245" s="42" t="s">
        <v>37</v>
      </c>
      <c r="C245" s="22"/>
      <c r="D245" s="22">
        <v>4914.84</v>
      </c>
      <c r="E245" s="22" t="e">
        <f t="shared" si="25"/>
        <v>#DIV/0!</v>
      </c>
    </row>
    <row r="246" spans="1:5" ht="20.100000000000001" customHeight="1" x14ac:dyDescent="0.25">
      <c r="A246" s="69" t="s">
        <v>173</v>
      </c>
      <c r="B246" s="70"/>
      <c r="C246" s="22">
        <f>C247+C248</f>
        <v>16562.25</v>
      </c>
      <c r="D246" s="22">
        <f>D247+D248</f>
        <v>0</v>
      </c>
      <c r="E246" s="22">
        <f t="shared" si="25"/>
        <v>0</v>
      </c>
    </row>
    <row r="247" spans="1:5" ht="20.100000000000001" customHeight="1" x14ac:dyDescent="0.25">
      <c r="A247" s="37">
        <v>31</v>
      </c>
      <c r="B247" s="38" t="s">
        <v>26</v>
      </c>
      <c r="C247" s="22">
        <v>15682.5</v>
      </c>
      <c r="D247" s="22">
        <v>0</v>
      </c>
      <c r="E247" s="22">
        <f t="shared" si="25"/>
        <v>0</v>
      </c>
    </row>
    <row r="248" spans="1:5" ht="20.100000000000001" customHeight="1" x14ac:dyDescent="0.25">
      <c r="A248" s="37">
        <v>32</v>
      </c>
      <c r="B248" s="38" t="s">
        <v>34</v>
      </c>
      <c r="C248" s="22">
        <v>879.75</v>
      </c>
      <c r="D248" s="22">
        <v>0</v>
      </c>
      <c r="E248" s="22">
        <f t="shared" si="25"/>
        <v>0</v>
      </c>
    </row>
    <row r="249" spans="1:5" ht="20.100000000000001" customHeight="1" x14ac:dyDescent="0.25">
      <c r="A249" s="69" t="s">
        <v>174</v>
      </c>
      <c r="B249" s="71"/>
      <c r="C249" s="22">
        <f>C250+C251</f>
        <v>93852.75</v>
      </c>
      <c r="D249" s="22">
        <f>D250+D251</f>
        <v>0</v>
      </c>
      <c r="E249" s="22">
        <f t="shared" ref="E249:E251" si="26">(D249/C249)*100</f>
        <v>0</v>
      </c>
    </row>
    <row r="250" spans="1:5" ht="20.100000000000001" customHeight="1" x14ac:dyDescent="0.25">
      <c r="A250" s="37">
        <v>31</v>
      </c>
      <c r="B250" s="38" t="s">
        <v>26</v>
      </c>
      <c r="C250" s="22">
        <v>88867.5</v>
      </c>
      <c r="D250" s="22">
        <v>0</v>
      </c>
      <c r="E250" s="22">
        <f t="shared" si="26"/>
        <v>0</v>
      </c>
    </row>
    <row r="251" spans="1:5" ht="20.100000000000001" customHeight="1" x14ac:dyDescent="0.25">
      <c r="A251" s="37">
        <v>32</v>
      </c>
      <c r="B251" s="38" t="s">
        <v>34</v>
      </c>
      <c r="C251" s="22">
        <v>4985.25</v>
      </c>
      <c r="D251" s="22">
        <v>0</v>
      </c>
      <c r="E251" s="22">
        <f t="shared" si="26"/>
        <v>0</v>
      </c>
    </row>
  </sheetData>
  <mergeCells count="51">
    <mergeCell ref="A30:B30"/>
    <mergeCell ref="A1:E1"/>
    <mergeCell ref="A4:B4"/>
    <mergeCell ref="A5:B5"/>
    <mergeCell ref="A6:B6"/>
    <mergeCell ref="A29:B29"/>
    <mergeCell ref="A76:B76"/>
    <mergeCell ref="A117:B117"/>
    <mergeCell ref="A34:B34"/>
    <mergeCell ref="A35:B35"/>
    <mergeCell ref="A40:B40"/>
    <mergeCell ref="A43:B43"/>
    <mergeCell ref="A71:B71"/>
    <mergeCell ref="A55:B55"/>
    <mergeCell ref="A65:B65"/>
    <mergeCell ref="A75:B75"/>
    <mergeCell ref="A51:B51"/>
    <mergeCell ref="A41:B41"/>
    <mergeCell ref="A85:B85"/>
    <mergeCell ref="A138:B138"/>
    <mergeCell ref="A95:B95"/>
    <mergeCell ref="A99:B99"/>
    <mergeCell ref="A151:B151"/>
    <mergeCell ref="A249:B249"/>
    <mergeCell ref="A190:B190"/>
    <mergeCell ref="A211:B211"/>
    <mergeCell ref="A196:B196"/>
    <mergeCell ref="A197:B197"/>
    <mergeCell ref="A198:B198"/>
    <mergeCell ref="A210:B210"/>
    <mergeCell ref="A194:B194"/>
    <mergeCell ref="A224:B224"/>
    <mergeCell ref="A215:B215"/>
    <mergeCell ref="A219:B219"/>
    <mergeCell ref="A233:B233"/>
    <mergeCell ref="A234:B234"/>
    <mergeCell ref="A246:B246"/>
    <mergeCell ref="A223:B223"/>
    <mergeCell ref="A69:B69"/>
    <mergeCell ref="A164:B164"/>
    <mergeCell ref="A165:B165"/>
    <mergeCell ref="A172:B172"/>
    <mergeCell ref="A185:B185"/>
    <mergeCell ref="A168:B168"/>
    <mergeCell ref="A180:B180"/>
    <mergeCell ref="A170:B170"/>
    <mergeCell ref="A157:B157"/>
    <mergeCell ref="A174:B174"/>
    <mergeCell ref="A176:B176"/>
    <mergeCell ref="A122:B122"/>
    <mergeCell ref="A167:B167"/>
  </mergeCells>
  <pageMargins left="0.39370078740157483" right="0.39370078740157483" top="0.39370078740157483" bottom="0.39370078740157483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DIO</vt:lpstr>
      <vt:lpstr>OPĆI DIO (1)</vt:lpstr>
      <vt:lpstr>RAČUN PRIHODA I RASHODA - EK</vt:lpstr>
      <vt:lpstr>RAČUN PRIHODA I RASHODA - IF</vt:lpstr>
      <vt:lpstr>RAČUN PRIHODA I RASHODA - FK</vt:lpstr>
      <vt:lpstr>RAČUN FINANCIRANJA - EK</vt:lpstr>
      <vt:lpstr>RAČUN FINANCIRANJA - FK</vt:lpstr>
      <vt:lpstr>POSEBAN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2025-07-18T14:12:41Z</cp:lastPrinted>
  <dcterms:created xsi:type="dcterms:W3CDTF">2024-03-18T14:53:28Z</dcterms:created>
  <dcterms:modified xsi:type="dcterms:W3CDTF">2025-07-22T08:44:28Z</dcterms:modified>
</cp:coreProperties>
</file>