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F:\23.03.2026\"/>
    </mc:Choice>
  </mc:AlternateContent>
  <xr:revisionPtr revIDLastSave="0" documentId="13_ncr:1_{521CA01D-F84A-4F0A-8088-CBC6D7E23E4B}" xr6:coauthVersionLast="47" xr6:coauthVersionMax="47" xr10:uidLastSave="{00000000-0000-0000-0000-000000000000}"/>
  <bookViews>
    <workbookView xWindow="-120" yWindow="-120" windowWidth="29040" windowHeight="15720" tabRatio="920" xr2:uid="{00000000-000D-0000-FFFF-FFFF00000000}"/>
  </bookViews>
  <sheets>
    <sheet name="OPĆI DIO" sheetId="10" r:id="rId1"/>
    <sheet name="OPĆI DIO (1)" sheetId="9" state="hidden" r:id="rId2"/>
    <sheet name="RAČUN PRIHODA I RASHODA - EK" sheetId="2" r:id="rId3"/>
    <sheet name="RAČUN PRIHODA I RASHODA - IF" sheetId="3" r:id="rId4"/>
    <sheet name="RAČUN PRIHODA I RASHODA - FK" sheetId="4" r:id="rId5"/>
    <sheet name="RAČUN FINANCIRANJA - EK" sheetId="6" r:id="rId6"/>
    <sheet name="RAČUN FINANCIRANJA - FK" sheetId="7" r:id="rId7"/>
    <sheet name="POSEBAN DIO" sheetId="5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5" l="1"/>
  <c r="C265" i="5"/>
  <c r="D30" i="3"/>
  <c r="D11" i="3" l="1"/>
  <c r="F18" i="2" l="1"/>
  <c r="E18" i="10"/>
  <c r="E6" i="10"/>
  <c r="E7" i="10"/>
  <c r="E8" i="10"/>
  <c r="E9" i="10"/>
  <c r="E10" i="10"/>
  <c r="E11" i="10"/>
  <c r="E5" i="10"/>
  <c r="E9" i="5" l="1"/>
  <c r="E10" i="5"/>
  <c r="E11" i="5"/>
  <c r="E13" i="5"/>
  <c r="E14" i="5"/>
  <c r="E15" i="5"/>
  <c r="E16" i="5"/>
  <c r="E17" i="5"/>
  <c r="E19" i="5"/>
  <c r="E20" i="5"/>
  <c r="D42" i="3"/>
  <c r="D36" i="3"/>
  <c r="C100" i="5"/>
  <c r="C219" i="5"/>
  <c r="D5" i="2"/>
  <c r="D5" i="3"/>
  <c r="D19" i="10"/>
  <c r="E16" i="3" l="1"/>
  <c r="E12" i="3"/>
  <c r="G12" i="3" s="1"/>
  <c r="E14" i="3"/>
  <c r="F14" i="3" s="1"/>
  <c r="E6" i="3"/>
  <c r="E5" i="3" s="1"/>
  <c r="E15" i="3"/>
  <c r="F15" i="3" s="1"/>
  <c r="E10" i="3"/>
  <c r="E8" i="3"/>
  <c r="F13" i="3"/>
  <c r="G13" i="3"/>
  <c r="G14" i="3"/>
  <c r="G15" i="3"/>
  <c r="C11" i="3"/>
  <c r="E18" i="3"/>
  <c r="D90" i="2"/>
  <c r="E90" i="2"/>
  <c r="F68" i="2"/>
  <c r="G68" i="2"/>
  <c r="F69" i="2"/>
  <c r="G69" i="2"/>
  <c r="C24" i="3"/>
  <c r="D24" i="3"/>
  <c r="C26" i="3"/>
  <c r="D26" i="3"/>
  <c r="C28" i="3"/>
  <c r="D28" i="3"/>
  <c r="D333" i="5"/>
  <c r="E333" i="5" s="1"/>
  <c r="E334" i="5"/>
  <c r="D335" i="5"/>
  <c r="E335" i="5"/>
  <c r="E336" i="5"/>
  <c r="D337" i="5"/>
  <c r="E337" i="5" s="1"/>
  <c r="D338" i="5"/>
  <c r="E338" i="5" s="1"/>
  <c r="E339" i="5"/>
  <c r="E340" i="5"/>
  <c r="C329" i="5"/>
  <c r="E305" i="5"/>
  <c r="D304" i="5"/>
  <c r="E304" i="5" s="1"/>
  <c r="C302" i="5"/>
  <c r="D296" i="5"/>
  <c r="C294" i="5"/>
  <c r="D278" i="5"/>
  <c r="E280" i="5"/>
  <c r="D267" i="5"/>
  <c r="E269" i="5"/>
  <c r="D192" i="5"/>
  <c r="D197" i="5"/>
  <c r="D144" i="5"/>
  <c r="E262" i="5"/>
  <c r="D261" i="5"/>
  <c r="C261" i="5"/>
  <c r="E260" i="5"/>
  <c r="E259" i="5"/>
  <c r="D258" i="5"/>
  <c r="E258" i="5" s="1"/>
  <c r="C256" i="5"/>
  <c r="D252" i="5"/>
  <c r="E255" i="5"/>
  <c r="E254" i="5"/>
  <c r="D245" i="5"/>
  <c r="E245" i="5" s="1"/>
  <c r="E247" i="5"/>
  <c r="E246" i="5"/>
  <c r="D240" i="5"/>
  <c r="D232" i="5"/>
  <c r="E233" i="5"/>
  <c r="E234" i="5"/>
  <c r="E229" i="5"/>
  <c r="D228" i="5"/>
  <c r="E228" i="5" s="1"/>
  <c r="D221" i="5"/>
  <c r="E224" i="5"/>
  <c r="D207" i="5"/>
  <c r="E209" i="5"/>
  <c r="E204" i="5"/>
  <c r="C203" i="5"/>
  <c r="E199" i="5"/>
  <c r="E198" i="5"/>
  <c r="E196" i="5"/>
  <c r="D177" i="5"/>
  <c r="D169" i="5"/>
  <c r="C165" i="5"/>
  <c r="E172" i="5"/>
  <c r="D148" i="5"/>
  <c r="E171" i="5"/>
  <c r="E152" i="5"/>
  <c r="E151" i="5"/>
  <c r="E147" i="5"/>
  <c r="D122" i="5"/>
  <c r="C114" i="5"/>
  <c r="E129" i="5"/>
  <c r="E124" i="5"/>
  <c r="E123" i="5"/>
  <c r="E119" i="5"/>
  <c r="E120" i="5"/>
  <c r="E121" i="5"/>
  <c r="E110" i="5"/>
  <c r="D109" i="5"/>
  <c r="E109" i="5" s="1"/>
  <c r="D107" i="5"/>
  <c r="D95" i="5"/>
  <c r="D94" i="5" s="1"/>
  <c r="E96" i="5"/>
  <c r="D81" i="5"/>
  <c r="E81" i="5" s="1"/>
  <c r="E82" i="5"/>
  <c r="C79" i="5"/>
  <c r="F12" i="3" l="1"/>
  <c r="E11" i="3"/>
  <c r="D40" i="2"/>
  <c r="D39" i="2" s="1"/>
  <c r="D303" i="5"/>
  <c r="E303" i="5" s="1"/>
  <c r="E261" i="5"/>
  <c r="D257" i="5"/>
  <c r="D256" i="5" s="1"/>
  <c r="E256" i="5" s="1"/>
  <c r="D227" i="5"/>
  <c r="D203" i="5"/>
  <c r="E113" i="5"/>
  <c r="E95" i="5"/>
  <c r="D80" i="5"/>
  <c r="E203" i="5" l="1"/>
  <c r="E43" i="3"/>
  <c r="F43" i="3" s="1"/>
  <c r="D302" i="5"/>
  <c r="E257" i="5"/>
  <c r="D79" i="5"/>
  <c r="E80" i="5"/>
  <c r="E79" i="5" l="1"/>
  <c r="E302" i="5"/>
  <c r="E69" i="5"/>
  <c r="D68" i="5"/>
  <c r="C66" i="5"/>
  <c r="C65" i="5" s="1"/>
  <c r="E64" i="5"/>
  <c r="D63" i="5"/>
  <c r="C61" i="5"/>
  <c r="C60" i="5" s="1"/>
  <c r="E59" i="5"/>
  <c r="E58" i="5"/>
  <c r="E57" i="5"/>
  <c r="E56" i="5"/>
  <c r="E55" i="5"/>
  <c r="E54" i="5"/>
  <c r="E53" i="5"/>
  <c r="D52" i="5"/>
  <c r="E52" i="5" s="1"/>
  <c r="E51" i="5"/>
  <c r="E50" i="5"/>
  <c r="D49" i="5"/>
  <c r="E49" i="5" s="1"/>
  <c r="C47" i="5"/>
  <c r="C46" i="5" s="1"/>
  <c r="E42" i="5"/>
  <c r="E63" i="5" l="1"/>
  <c r="D62" i="5"/>
  <c r="E68" i="5"/>
  <c r="D67" i="5"/>
  <c r="D48" i="5"/>
  <c r="D47" i="5" l="1"/>
  <c r="E48" i="5"/>
  <c r="D46" i="5" l="1"/>
  <c r="E46" i="5" s="1"/>
  <c r="E47" i="5"/>
  <c r="E101" i="2" l="1"/>
  <c r="C40" i="3"/>
  <c r="C32" i="2"/>
  <c r="C31" i="2" s="1"/>
  <c r="C28" i="2"/>
  <c r="C25" i="2"/>
  <c r="C22" i="2"/>
  <c r="C21" i="2" s="1"/>
  <c r="C19" i="2"/>
  <c r="C18" i="2" s="1"/>
  <c r="C15" i="2"/>
  <c r="C13" i="2"/>
  <c r="C10" i="2"/>
  <c r="C7" i="2"/>
  <c r="C17" i="3"/>
  <c r="C9" i="3"/>
  <c r="C7" i="3"/>
  <c r="C5" i="3"/>
  <c r="C5" i="4"/>
  <c r="C4" i="4" s="1"/>
  <c r="C4" i="3" l="1"/>
  <c r="C24" i="2"/>
  <c r="C6" i="2"/>
  <c r="C5" i="2" s="1"/>
  <c r="C4" i="2" s="1"/>
  <c r="B6" i="10" s="1"/>
  <c r="B5" i="10" s="1"/>
  <c r="D295" i="5" l="1"/>
  <c r="D294" i="5" s="1"/>
  <c r="C139" i="5" l="1"/>
  <c r="E168" i="5" l="1"/>
  <c r="D167" i="5"/>
  <c r="E154" i="5"/>
  <c r="D153" i="5"/>
  <c r="E153" i="5" s="1"/>
  <c r="E164" i="5"/>
  <c r="D163" i="5"/>
  <c r="E163" i="5" s="1"/>
  <c r="E161" i="5"/>
  <c r="D160" i="5"/>
  <c r="E160" i="5" s="1"/>
  <c r="D137" i="5"/>
  <c r="E137" i="5" s="1"/>
  <c r="D134" i="5"/>
  <c r="D132" i="5"/>
  <c r="E138" i="5"/>
  <c r="E135" i="5"/>
  <c r="E133" i="5"/>
  <c r="E122" i="5"/>
  <c r="D116" i="5"/>
  <c r="E118" i="5"/>
  <c r="E112" i="5"/>
  <c r="D111" i="5"/>
  <c r="E111" i="5" s="1"/>
  <c r="D104" i="5"/>
  <c r="E105" i="5"/>
  <c r="D102" i="5"/>
  <c r="E103" i="5"/>
  <c r="E200" i="5"/>
  <c r="E197" i="5"/>
  <c r="E195" i="5"/>
  <c r="E249" i="5"/>
  <c r="D248" i="5"/>
  <c r="C239" i="5"/>
  <c r="E242" i="5"/>
  <c r="D241" i="5"/>
  <c r="E241" i="5" s="1"/>
  <c r="D237" i="5"/>
  <c r="D236" i="5" s="1"/>
  <c r="E238" i="5"/>
  <c r="C235" i="5"/>
  <c r="D251" i="5"/>
  <c r="E226" i="5"/>
  <c r="D225" i="5"/>
  <c r="D220" i="5" s="1"/>
  <c r="D219" i="5" s="1"/>
  <c r="E223" i="5"/>
  <c r="E222" i="5"/>
  <c r="E221" i="5"/>
  <c r="D216" i="5"/>
  <c r="D215" i="5" s="1"/>
  <c r="E217" i="5"/>
  <c r="E102" i="5" l="1"/>
  <c r="D101" i="5"/>
  <c r="E248" i="5"/>
  <c r="D244" i="5"/>
  <c r="D243" i="5" s="1"/>
  <c r="E232" i="5"/>
  <c r="E227" i="5"/>
  <c r="E225" i="5"/>
  <c r="E167" i="5"/>
  <c r="D166" i="5"/>
  <c r="D165" i="5" s="1"/>
  <c r="D159" i="5"/>
  <c r="D162" i="5"/>
  <c r="E162" i="5" s="1"/>
  <c r="D239" i="5"/>
  <c r="D231" i="5"/>
  <c r="D230" i="5" s="1"/>
  <c r="E236" i="5"/>
  <c r="D235" i="5"/>
  <c r="E235" i="5" s="1"/>
  <c r="E237" i="5"/>
  <c r="E216" i="5"/>
  <c r="E45" i="3"/>
  <c r="E24" i="5"/>
  <c r="D100" i="5" l="1"/>
  <c r="E240" i="5"/>
  <c r="G94" i="2"/>
  <c r="F94" i="2"/>
  <c r="C75" i="2" l="1"/>
  <c r="E352" i="5"/>
  <c r="E351" i="5"/>
  <c r="D350" i="5"/>
  <c r="E350" i="5" s="1"/>
  <c r="E348" i="5"/>
  <c r="D347" i="5"/>
  <c r="E347" i="5" s="1"/>
  <c r="E346" i="5"/>
  <c r="D345" i="5"/>
  <c r="E345" i="5" s="1"/>
  <c r="E344" i="5"/>
  <c r="D343" i="5"/>
  <c r="C341" i="5"/>
  <c r="D349" i="5" l="1"/>
  <c r="E349" i="5" s="1"/>
  <c r="D342" i="5"/>
  <c r="E342" i="5" s="1"/>
  <c r="E343" i="5"/>
  <c r="E332" i="5"/>
  <c r="D331" i="5"/>
  <c r="D330" i="5" s="1"/>
  <c r="D329" i="5" s="1"/>
  <c r="D300" i="5"/>
  <c r="E300" i="5" s="1"/>
  <c r="E301" i="5"/>
  <c r="E292" i="5"/>
  <c r="D291" i="5"/>
  <c r="D290" i="5" s="1"/>
  <c r="E331" i="5" l="1"/>
  <c r="D341" i="5"/>
  <c r="D299" i="5"/>
  <c r="E291" i="5"/>
  <c r="E341" i="5" l="1"/>
  <c r="E33" i="3"/>
  <c r="D40" i="5"/>
  <c r="E41" i="5"/>
  <c r="E43" i="5"/>
  <c r="D44" i="5"/>
  <c r="E44" i="5" s="1"/>
  <c r="E45" i="5"/>
  <c r="F33" i="3" l="1"/>
  <c r="G33" i="3"/>
  <c r="E40" i="5"/>
  <c r="D39" i="5"/>
  <c r="D38" i="5" s="1"/>
  <c r="D37" i="5" s="1"/>
  <c r="E32" i="3" s="1"/>
  <c r="E30" i="5"/>
  <c r="G104" i="2"/>
  <c r="F104" i="2"/>
  <c r="E103" i="2"/>
  <c r="G103" i="2" s="1"/>
  <c r="C103" i="2"/>
  <c r="G102" i="2"/>
  <c r="F102" i="2"/>
  <c r="G101" i="2"/>
  <c r="C101" i="2"/>
  <c r="G96" i="2"/>
  <c r="F96" i="2"/>
  <c r="G89" i="2"/>
  <c r="F89" i="2"/>
  <c r="E88" i="2"/>
  <c r="G88" i="2" s="1"/>
  <c r="C88" i="2"/>
  <c r="C87" i="2" s="1"/>
  <c r="E28" i="2"/>
  <c r="G30" i="2"/>
  <c r="F30" i="2"/>
  <c r="G9" i="2"/>
  <c r="F9" i="2"/>
  <c r="G8" i="2"/>
  <c r="F8" i="2"/>
  <c r="E7" i="2"/>
  <c r="F32" i="3" l="1"/>
  <c r="G32" i="3"/>
  <c r="C100" i="2"/>
  <c r="G7" i="2"/>
  <c r="F101" i="2"/>
  <c r="E100" i="2"/>
  <c r="G100" i="2" s="1"/>
  <c r="F103" i="2"/>
  <c r="E87" i="2"/>
  <c r="G87" i="2" s="1"/>
  <c r="F88" i="2"/>
  <c r="F7" i="2"/>
  <c r="D298" i="5"/>
  <c r="C173" i="5"/>
  <c r="D293" i="5" l="1"/>
  <c r="E31" i="3"/>
  <c r="F100" i="2"/>
  <c r="F87" i="2"/>
  <c r="F31" i="3" l="1"/>
  <c r="G31" i="3"/>
  <c r="F19" i="10"/>
  <c r="F18" i="10"/>
  <c r="F7" i="10" l="1"/>
  <c r="C307" i="5" l="1"/>
  <c r="C130" i="5"/>
  <c r="C9" i="10" l="1"/>
  <c r="C317" i="5" l="1"/>
  <c r="C316" i="5" l="1"/>
  <c r="C26" i="9"/>
  <c r="B26" i="9"/>
  <c r="D26" i="9"/>
  <c r="G43" i="2" l="1"/>
  <c r="G44" i="2"/>
  <c r="G45" i="2"/>
  <c r="G47" i="2"/>
  <c r="G49" i="2"/>
  <c r="G52" i="2"/>
  <c r="G53" i="2"/>
  <c r="G54" i="2"/>
  <c r="G55" i="2"/>
  <c r="G57" i="2"/>
  <c r="G58" i="2"/>
  <c r="G59" i="2"/>
  <c r="G60" i="2"/>
  <c r="G61" i="2"/>
  <c r="G62" i="2"/>
  <c r="G64" i="2"/>
  <c r="G65" i="2"/>
  <c r="G66" i="2"/>
  <c r="G67" i="2"/>
  <c r="G70" i="2"/>
  <c r="G71" i="2"/>
  <c r="G72" i="2"/>
  <c r="G74" i="2"/>
  <c r="G76" i="2"/>
  <c r="G77" i="2"/>
  <c r="G78" i="2"/>
  <c r="G79" i="2"/>
  <c r="G80" i="2"/>
  <c r="G83" i="2"/>
  <c r="G86" i="2"/>
  <c r="G93" i="2"/>
  <c r="G95" i="2"/>
  <c r="G97" i="2"/>
  <c r="G99" i="2"/>
  <c r="F99" i="2"/>
  <c r="F11" i="2"/>
  <c r="F12" i="2"/>
  <c r="F14" i="2"/>
  <c r="F16" i="2"/>
  <c r="F17" i="2"/>
  <c r="F20" i="2"/>
  <c r="F23" i="2"/>
  <c r="F26" i="2"/>
  <c r="F27" i="2"/>
  <c r="F29" i="2"/>
  <c r="F33" i="2"/>
  <c r="F34" i="2"/>
  <c r="G34" i="2"/>
  <c r="E32" i="2"/>
  <c r="E31" i="2" s="1"/>
  <c r="F28" i="2"/>
  <c r="E22" i="2"/>
  <c r="E21" i="2" s="1"/>
  <c r="G21" i="2" s="1"/>
  <c r="C63" i="2"/>
  <c r="E21" i="5"/>
  <c r="E22" i="5"/>
  <c r="E23" i="5"/>
  <c r="E25" i="5"/>
  <c r="E26" i="5"/>
  <c r="E28" i="5"/>
  <c r="E29" i="5"/>
  <c r="E31" i="5"/>
  <c r="E36" i="5"/>
  <c r="E39" i="5"/>
  <c r="E74" i="5"/>
  <c r="E76" i="5"/>
  <c r="E78" i="5"/>
  <c r="E86" i="5"/>
  <c r="E87" i="5"/>
  <c r="E88" i="5"/>
  <c r="E90" i="5"/>
  <c r="E92" i="5"/>
  <c r="E94" i="5"/>
  <c r="E98" i="5"/>
  <c r="E106" i="5"/>
  <c r="E108" i="5"/>
  <c r="E117" i="5"/>
  <c r="E125" i="5"/>
  <c r="E126" i="5"/>
  <c r="E128" i="5"/>
  <c r="E136" i="5"/>
  <c r="E142" i="5"/>
  <c r="E143" i="5"/>
  <c r="E145" i="5"/>
  <c r="E146" i="5"/>
  <c r="E149" i="5"/>
  <c r="E150" i="5"/>
  <c r="E156" i="5"/>
  <c r="E157" i="5"/>
  <c r="E158" i="5"/>
  <c r="E159" i="5"/>
  <c r="E170" i="5"/>
  <c r="E176" i="5"/>
  <c r="E178" i="5"/>
  <c r="E179" i="5"/>
  <c r="E180" i="5"/>
  <c r="E182" i="5"/>
  <c r="E183" i="5"/>
  <c r="E184" i="5"/>
  <c r="E186" i="5"/>
  <c r="E188" i="5"/>
  <c r="E189" i="5"/>
  <c r="E193" i="5"/>
  <c r="E194" i="5"/>
  <c r="E202" i="5"/>
  <c r="E208" i="5"/>
  <c r="E211" i="5"/>
  <c r="E212" i="5"/>
  <c r="E215" i="5"/>
  <c r="E220" i="5"/>
  <c r="E231" i="5"/>
  <c r="E244" i="5"/>
  <c r="E253" i="5"/>
  <c r="E268" i="5"/>
  <c r="E271" i="5"/>
  <c r="E274" i="5"/>
  <c r="E279" i="5"/>
  <c r="E282" i="5"/>
  <c r="E284" i="5"/>
  <c r="E287" i="5"/>
  <c r="E290" i="5"/>
  <c r="E297" i="5"/>
  <c r="E320" i="5"/>
  <c r="E322" i="5"/>
  <c r="E324" i="5"/>
  <c r="E327" i="5"/>
  <c r="E328" i="5"/>
  <c r="E330" i="5"/>
  <c r="E310" i="5"/>
  <c r="E312" i="5"/>
  <c r="E315" i="5"/>
  <c r="D314" i="5"/>
  <c r="D313" i="5" s="1"/>
  <c r="E313" i="5" s="1"/>
  <c r="D311" i="5"/>
  <c r="D309" i="5"/>
  <c r="E309" i="5" s="1"/>
  <c r="D321" i="5"/>
  <c r="E321" i="5" s="1"/>
  <c r="D326" i="5"/>
  <c r="D325" i="5" s="1"/>
  <c r="E325" i="5" s="1"/>
  <c r="D323" i="5"/>
  <c r="E323" i="5" s="1"/>
  <c r="D319" i="5"/>
  <c r="E319" i="5" s="1"/>
  <c r="C298" i="5"/>
  <c r="C293" i="5" s="1"/>
  <c r="E299" i="5"/>
  <c r="D289" i="5"/>
  <c r="D288" i="5" s="1"/>
  <c r="C289" i="5"/>
  <c r="C288" i="5" s="1"/>
  <c r="E278" i="5"/>
  <c r="D281" i="5"/>
  <c r="E281" i="5" s="1"/>
  <c r="D283" i="5"/>
  <c r="E283" i="5" s="1"/>
  <c r="D286" i="5"/>
  <c r="D285" i="5" s="1"/>
  <c r="E285" i="5" s="1"/>
  <c r="C276" i="5"/>
  <c r="C275" i="5" s="1"/>
  <c r="D270" i="5"/>
  <c r="D266" i="5" s="1"/>
  <c r="C264" i="5"/>
  <c r="D273" i="5"/>
  <c r="E273" i="5" s="1"/>
  <c r="E251" i="5"/>
  <c r="C250" i="5"/>
  <c r="C243" i="5"/>
  <c r="C230" i="5"/>
  <c r="C218" i="5" s="1"/>
  <c r="D214" i="5"/>
  <c r="D210" i="5"/>
  <c r="E210" i="5" s="1"/>
  <c r="C205" i="5"/>
  <c r="D201" i="5"/>
  <c r="D191" i="5" s="1"/>
  <c r="C190" i="5"/>
  <c r="C99" i="5" s="1"/>
  <c r="D187" i="5"/>
  <c r="E187" i="5" s="1"/>
  <c r="D185" i="5"/>
  <c r="E185" i="5" s="1"/>
  <c r="D181" i="5"/>
  <c r="E181" i="5" s="1"/>
  <c r="E177" i="5"/>
  <c r="D175" i="5"/>
  <c r="E175" i="5" s="1"/>
  <c r="D155" i="5"/>
  <c r="E148" i="5"/>
  <c r="E144" i="5"/>
  <c r="D141" i="5"/>
  <c r="D127" i="5"/>
  <c r="D115" i="5" s="1"/>
  <c r="D114" i="5" s="1"/>
  <c r="E116" i="5"/>
  <c r="E104" i="5"/>
  <c r="E107" i="5"/>
  <c r="C97" i="5"/>
  <c r="E97" i="5" s="1"/>
  <c r="C93" i="5"/>
  <c r="D91" i="5"/>
  <c r="E91" i="5" s="1"/>
  <c r="D89" i="5"/>
  <c r="E89" i="5" s="1"/>
  <c r="D85" i="5"/>
  <c r="D77" i="5"/>
  <c r="E77" i="5" s="1"/>
  <c r="D75" i="5"/>
  <c r="D73" i="5"/>
  <c r="D35" i="5"/>
  <c r="D34" i="5" s="1"/>
  <c r="D33" i="5" s="1"/>
  <c r="D32" i="5" s="1"/>
  <c r="D27" i="5"/>
  <c r="E27" i="5" s="1"/>
  <c r="D18" i="5"/>
  <c r="E18" i="5" s="1"/>
  <c r="D12" i="5"/>
  <c r="E12" i="5" s="1"/>
  <c r="D8" i="5"/>
  <c r="E8" i="5" s="1"/>
  <c r="C214" i="5"/>
  <c r="C213" i="5" s="1"/>
  <c r="C83" i="5"/>
  <c r="C71" i="5"/>
  <c r="C70" i="5" s="1"/>
  <c r="C38" i="5"/>
  <c r="C37" i="5" s="1"/>
  <c r="C33" i="5"/>
  <c r="C32" i="5" s="1"/>
  <c r="G9" i="7"/>
  <c r="F9" i="7"/>
  <c r="G8" i="7"/>
  <c r="F8" i="7"/>
  <c r="G6" i="7"/>
  <c r="F6" i="7"/>
  <c r="E8" i="7"/>
  <c r="E7" i="7" s="1"/>
  <c r="G7" i="7" s="1"/>
  <c r="D8" i="7"/>
  <c r="D7" i="7" s="1"/>
  <c r="C8" i="7"/>
  <c r="C7" i="7"/>
  <c r="E5" i="7"/>
  <c r="E4" i="7" s="1"/>
  <c r="D5" i="7"/>
  <c r="D4" i="7" s="1"/>
  <c r="C5" i="7"/>
  <c r="C4" i="7" s="1"/>
  <c r="G6" i="6"/>
  <c r="G8" i="6"/>
  <c r="G9" i="6"/>
  <c r="F6" i="6"/>
  <c r="F9" i="6"/>
  <c r="E8" i="6"/>
  <c r="E7" i="6" s="1"/>
  <c r="E5" i="6"/>
  <c r="E4" i="6" s="1"/>
  <c r="D8" i="6"/>
  <c r="D7" i="6"/>
  <c r="D5" i="6"/>
  <c r="D4" i="6"/>
  <c r="G4" i="6" s="1"/>
  <c r="C8" i="6"/>
  <c r="C7" i="6" s="1"/>
  <c r="C5" i="6"/>
  <c r="C4" i="6" s="1"/>
  <c r="G6" i="4"/>
  <c r="G7" i="4"/>
  <c r="F6" i="4"/>
  <c r="F7" i="4"/>
  <c r="D5" i="4"/>
  <c r="D4" i="4" s="1"/>
  <c r="E5" i="4"/>
  <c r="E4" i="4" s="1"/>
  <c r="G43" i="3"/>
  <c r="G46" i="3"/>
  <c r="F46" i="3"/>
  <c r="D38" i="3"/>
  <c r="D23" i="3" s="1"/>
  <c r="D40" i="3"/>
  <c r="D45" i="3"/>
  <c r="C42" i="3"/>
  <c r="C30" i="3"/>
  <c r="C45" i="3"/>
  <c r="C38" i="3"/>
  <c r="C36" i="3"/>
  <c r="G8" i="3"/>
  <c r="G10" i="3"/>
  <c r="G18" i="3"/>
  <c r="F8" i="3"/>
  <c r="F10" i="3"/>
  <c r="F16" i="3"/>
  <c r="F18" i="3"/>
  <c r="D7" i="3"/>
  <c r="D4" i="3" s="1"/>
  <c r="E7" i="3"/>
  <c r="E4" i="3" s="1"/>
  <c r="D9" i="3"/>
  <c r="E9" i="3"/>
  <c r="D17" i="3"/>
  <c r="E17" i="3"/>
  <c r="F43" i="2"/>
  <c r="F44" i="2"/>
  <c r="F45" i="2"/>
  <c r="F47" i="2"/>
  <c r="F49" i="2"/>
  <c r="F52" i="2"/>
  <c r="F53" i="2"/>
  <c r="F54" i="2"/>
  <c r="F55" i="2"/>
  <c r="F57" i="2"/>
  <c r="F58" i="2"/>
  <c r="F59" i="2"/>
  <c r="F60" i="2"/>
  <c r="F61" i="2"/>
  <c r="F62" i="2"/>
  <c r="F64" i="2"/>
  <c r="F65" i="2"/>
  <c r="F66" i="2"/>
  <c r="F67" i="2"/>
  <c r="F70" i="2"/>
  <c r="F71" i="2"/>
  <c r="F72" i="2"/>
  <c r="F74" i="2"/>
  <c r="F76" i="2"/>
  <c r="F77" i="2"/>
  <c r="F78" i="2"/>
  <c r="F79" i="2"/>
  <c r="F80" i="2"/>
  <c r="F83" i="2"/>
  <c r="F86" i="2"/>
  <c r="F93" i="2"/>
  <c r="F95" i="2"/>
  <c r="F97" i="2"/>
  <c r="E42" i="2"/>
  <c r="G42" i="2" s="1"/>
  <c r="E46" i="2"/>
  <c r="G46" i="2" s="1"/>
  <c r="E48" i="2"/>
  <c r="G48" i="2" s="1"/>
  <c r="E51" i="2"/>
  <c r="G51" i="2" s="1"/>
  <c r="E56" i="2"/>
  <c r="G56" i="2" s="1"/>
  <c r="E63" i="2"/>
  <c r="G63" i="2" s="1"/>
  <c r="E73" i="2"/>
  <c r="G73" i="2" s="1"/>
  <c r="E75" i="2"/>
  <c r="G75" i="2" s="1"/>
  <c r="E82" i="2"/>
  <c r="G82" i="2" s="1"/>
  <c r="E85" i="2"/>
  <c r="E84" i="2" s="1"/>
  <c r="E92" i="2"/>
  <c r="G92" i="2" s="1"/>
  <c r="E98" i="2"/>
  <c r="G98" i="2" s="1"/>
  <c r="C98" i="2"/>
  <c r="C92" i="2"/>
  <c r="C85" i="2"/>
  <c r="C84" i="2" s="1"/>
  <c r="C82" i="2"/>
  <c r="C81" i="2" s="1"/>
  <c r="C73" i="2"/>
  <c r="C56" i="2"/>
  <c r="C51" i="2"/>
  <c r="C48" i="2"/>
  <c r="C46" i="2"/>
  <c r="C42" i="2"/>
  <c r="G11" i="2"/>
  <c r="G12" i="2"/>
  <c r="G14" i="2"/>
  <c r="G16" i="2"/>
  <c r="G17" i="2"/>
  <c r="G20" i="2"/>
  <c r="G23" i="2"/>
  <c r="G26" i="2"/>
  <c r="G27" i="2"/>
  <c r="G29" i="2"/>
  <c r="G33" i="2"/>
  <c r="E10" i="2"/>
  <c r="E13" i="2"/>
  <c r="E15" i="2"/>
  <c r="G15" i="2" s="1"/>
  <c r="E19" i="2"/>
  <c r="E18" i="2" s="1"/>
  <c r="E25" i="2"/>
  <c r="G25" i="2" s="1"/>
  <c r="C4" i="5" l="1"/>
  <c r="E73" i="5"/>
  <c r="D72" i="5"/>
  <c r="D71" i="5" s="1"/>
  <c r="D213" i="5"/>
  <c r="E27" i="3"/>
  <c r="F6" i="3"/>
  <c r="E311" i="5"/>
  <c r="D308" i="5"/>
  <c r="E308" i="5" s="1"/>
  <c r="E270" i="5"/>
  <c r="E267" i="5"/>
  <c r="E155" i="5"/>
  <c r="D140" i="5"/>
  <c r="D139" i="5" s="1"/>
  <c r="E207" i="5"/>
  <c r="D206" i="5"/>
  <c r="E75" i="5"/>
  <c r="C23" i="3"/>
  <c r="G4" i="7"/>
  <c r="F4" i="7"/>
  <c r="D16" i="10"/>
  <c r="D13" i="9"/>
  <c r="F7" i="6"/>
  <c r="G7" i="6"/>
  <c r="B16" i="10"/>
  <c r="B13" i="9"/>
  <c r="C16" i="10"/>
  <c r="C13" i="9"/>
  <c r="G5" i="6"/>
  <c r="F5" i="6"/>
  <c r="C15" i="10"/>
  <c r="C12" i="9"/>
  <c r="G31" i="2"/>
  <c r="E6" i="2"/>
  <c r="F5" i="7"/>
  <c r="F4" i="6"/>
  <c r="D15" i="10"/>
  <c r="D12" i="9"/>
  <c r="D14" i="9" s="1"/>
  <c r="G5" i="7"/>
  <c r="G16" i="3"/>
  <c r="B15" i="10"/>
  <c r="B12" i="9"/>
  <c r="F7" i="7"/>
  <c r="F8" i="6"/>
  <c r="D84" i="5"/>
  <c r="E84" i="5" s="1"/>
  <c r="E85" i="5"/>
  <c r="E166" i="5"/>
  <c r="E141" i="5"/>
  <c r="E127" i="5"/>
  <c r="E201" i="5"/>
  <c r="E192" i="5"/>
  <c r="F17" i="3"/>
  <c r="E295" i="5"/>
  <c r="E294" i="5"/>
  <c r="F45" i="3"/>
  <c r="G22" i="2"/>
  <c r="C91" i="2"/>
  <c r="C90" i="2" s="1"/>
  <c r="G84" i="2"/>
  <c r="E213" i="5"/>
  <c r="F4" i="4"/>
  <c r="G4" i="4"/>
  <c r="G5" i="4"/>
  <c r="C8" i="9"/>
  <c r="C10" i="10"/>
  <c r="C8" i="10" s="1"/>
  <c r="E314" i="5"/>
  <c r="E243" i="5"/>
  <c r="E239" i="5"/>
  <c r="E230" i="5"/>
  <c r="E219" i="5"/>
  <c r="D318" i="5"/>
  <c r="E318" i="5" s="1"/>
  <c r="E286" i="5"/>
  <c r="E32" i="5"/>
  <c r="E288" i="5"/>
  <c r="E252" i="5"/>
  <c r="E134" i="5"/>
  <c r="E289" i="5"/>
  <c r="E35" i="5"/>
  <c r="E34" i="5"/>
  <c r="E326" i="5"/>
  <c r="E169" i="5"/>
  <c r="E296" i="5"/>
  <c r="F11" i="3"/>
  <c r="G28" i="2"/>
  <c r="F10" i="2"/>
  <c r="F13" i="2"/>
  <c r="G85" i="2"/>
  <c r="F32" i="2"/>
  <c r="F25" i="2"/>
  <c r="F19" i="2"/>
  <c r="E91" i="2"/>
  <c r="F15" i="2"/>
  <c r="F31" i="2"/>
  <c r="F22" i="2"/>
  <c r="F21" i="2"/>
  <c r="F5" i="3"/>
  <c r="G9" i="3"/>
  <c r="G7" i="3"/>
  <c r="G17" i="3"/>
  <c r="G45" i="3"/>
  <c r="F73" i="2"/>
  <c r="F46" i="2"/>
  <c r="F92" i="2"/>
  <c r="F48" i="2"/>
  <c r="F56" i="2"/>
  <c r="E41" i="2"/>
  <c r="E24" i="2"/>
  <c r="F82" i="2"/>
  <c r="E81" i="2"/>
  <c r="F75" i="2"/>
  <c r="F85" i="2"/>
  <c r="F98" i="2"/>
  <c r="G32" i="2"/>
  <c r="F84" i="2"/>
  <c r="F63" i="2"/>
  <c r="G13" i="2"/>
  <c r="E50" i="2"/>
  <c r="G50" i="2" s="1"/>
  <c r="F42" i="2"/>
  <c r="F51" i="2"/>
  <c r="G19" i="2"/>
  <c r="G18" i="2"/>
  <c r="G10" i="2"/>
  <c r="F9" i="3"/>
  <c r="F7" i="3"/>
  <c r="F5" i="4"/>
  <c r="C306" i="5"/>
  <c r="E214" i="5"/>
  <c r="E33" i="5"/>
  <c r="E329" i="5"/>
  <c r="E298" i="5"/>
  <c r="D277" i="5"/>
  <c r="E277" i="5" s="1"/>
  <c r="D272" i="5"/>
  <c r="E272" i="5" s="1"/>
  <c r="D250" i="5"/>
  <c r="D218" i="5" s="1"/>
  <c r="D174" i="5"/>
  <c r="D173" i="5" s="1"/>
  <c r="E72" i="5"/>
  <c r="E38" i="5"/>
  <c r="D7" i="5"/>
  <c r="E7" i="5" s="1"/>
  <c r="C50" i="2"/>
  <c r="C41" i="2"/>
  <c r="E26" i="3" l="1"/>
  <c r="F27" i="3"/>
  <c r="G27" i="3"/>
  <c r="E39" i="3"/>
  <c r="E40" i="2"/>
  <c r="E39" i="2" s="1"/>
  <c r="C263" i="5"/>
  <c r="E250" i="5"/>
  <c r="E67" i="5"/>
  <c r="D66" i="5"/>
  <c r="E5" i="2"/>
  <c r="G11" i="3"/>
  <c r="F15" i="10"/>
  <c r="E15" i="10"/>
  <c r="D17" i="10"/>
  <c r="F6" i="2"/>
  <c r="C14" i="9"/>
  <c r="B14" i="9"/>
  <c r="C17" i="10"/>
  <c r="E140" i="5"/>
  <c r="B17" i="10"/>
  <c r="E165" i="5"/>
  <c r="F16" i="10"/>
  <c r="E16" i="10"/>
  <c r="E206" i="5"/>
  <c r="D205" i="5"/>
  <c r="E44" i="3" s="1"/>
  <c r="G6" i="3"/>
  <c r="D4" i="2"/>
  <c r="C4" i="9" s="1"/>
  <c r="C3" i="9" s="1"/>
  <c r="D6" i="5"/>
  <c r="E132" i="5"/>
  <c r="D131" i="5"/>
  <c r="D130" i="5" s="1"/>
  <c r="E34" i="3" s="1"/>
  <c r="G41" i="2"/>
  <c r="D9" i="10"/>
  <c r="F4" i="3"/>
  <c r="C40" i="2"/>
  <c r="F91" i="2"/>
  <c r="E174" i="5"/>
  <c r="E173" i="5"/>
  <c r="B8" i="9"/>
  <c r="E266" i="5"/>
  <c r="D265" i="5"/>
  <c r="D264" i="5" s="1"/>
  <c r="D317" i="5"/>
  <c r="D190" i="5"/>
  <c r="E191" i="5"/>
  <c r="D307" i="5"/>
  <c r="E101" i="5"/>
  <c r="E114" i="5"/>
  <c r="E115" i="5"/>
  <c r="F81" i="2"/>
  <c r="G81" i="2"/>
  <c r="G24" i="2"/>
  <c r="F24" i="2"/>
  <c r="G91" i="2"/>
  <c r="D10" i="10"/>
  <c r="F41" i="2"/>
  <c r="F50" i="2"/>
  <c r="G6" i="2"/>
  <c r="D276" i="5"/>
  <c r="E139" i="5"/>
  <c r="E29" i="3"/>
  <c r="D83" i="5"/>
  <c r="D93" i="5"/>
  <c r="E37" i="5"/>
  <c r="F39" i="3" l="1"/>
  <c r="G39" i="3"/>
  <c r="E38" i="3"/>
  <c r="E93" i="5"/>
  <c r="E37" i="3"/>
  <c r="F34" i="3"/>
  <c r="G34" i="3"/>
  <c r="E205" i="5"/>
  <c r="E6" i="5"/>
  <c r="E190" i="5"/>
  <c r="E41" i="3"/>
  <c r="E83" i="5"/>
  <c r="E35" i="3"/>
  <c r="E28" i="3"/>
  <c r="F29" i="3"/>
  <c r="G29" i="3"/>
  <c r="F26" i="3"/>
  <c r="G26" i="3"/>
  <c r="D70" i="5"/>
  <c r="D99" i="5"/>
  <c r="D65" i="5"/>
  <c r="E65" i="5" s="1"/>
  <c r="E66" i="5"/>
  <c r="C39" i="2"/>
  <c r="B8" i="10"/>
  <c r="B11" i="10" s="1"/>
  <c r="E4" i="2"/>
  <c r="D6" i="10" s="1"/>
  <c r="D5" i="10" s="1"/>
  <c r="G4" i="3"/>
  <c r="E17" i="10"/>
  <c r="F17" i="10"/>
  <c r="E276" i="5"/>
  <c r="D275" i="5"/>
  <c r="E275" i="5" s="1"/>
  <c r="C6" i="10"/>
  <c r="G5" i="3"/>
  <c r="E71" i="5"/>
  <c r="E131" i="5"/>
  <c r="E130" i="5"/>
  <c r="E218" i="5"/>
  <c r="E317" i="5"/>
  <c r="D316" i="5"/>
  <c r="E316" i="5" s="1"/>
  <c r="F10" i="10"/>
  <c r="D8" i="10"/>
  <c r="F9" i="10"/>
  <c r="E265" i="5"/>
  <c r="E293" i="5"/>
  <c r="D306" i="5"/>
  <c r="E306" i="5" s="1"/>
  <c r="E307" i="5"/>
  <c r="E100" i="5"/>
  <c r="F5" i="2"/>
  <c r="D8" i="9"/>
  <c r="G90" i="2"/>
  <c r="B7" i="9"/>
  <c r="B6" i="9" s="1"/>
  <c r="D7" i="9"/>
  <c r="G40" i="2"/>
  <c r="C7" i="9"/>
  <c r="C6" i="9" s="1"/>
  <c r="C9" i="9" s="1"/>
  <c r="C15" i="9" s="1"/>
  <c r="F90" i="2"/>
  <c r="B4" i="9"/>
  <c r="G5" i="2"/>
  <c r="F40" i="2"/>
  <c r="D5" i="5"/>
  <c r="E5" i="5" s="1"/>
  <c r="D263" i="5" l="1"/>
  <c r="F41" i="3"/>
  <c r="E40" i="3"/>
  <c r="G41" i="3"/>
  <c r="F44" i="3"/>
  <c r="G44" i="3"/>
  <c r="E42" i="3"/>
  <c r="F38" i="3"/>
  <c r="G38" i="3"/>
  <c r="F35" i="3"/>
  <c r="G35" i="3"/>
  <c r="F37" i="3"/>
  <c r="G37" i="3"/>
  <c r="E36" i="3"/>
  <c r="G28" i="3"/>
  <c r="F28" i="3"/>
  <c r="E30" i="3"/>
  <c r="E263" i="5"/>
  <c r="E70" i="5"/>
  <c r="G4" i="2"/>
  <c r="D4" i="9"/>
  <c r="D3" i="9" s="1"/>
  <c r="F6" i="10"/>
  <c r="F4" i="2"/>
  <c r="C5" i="10"/>
  <c r="C11" i="10" s="1"/>
  <c r="E99" i="5"/>
  <c r="F39" i="2"/>
  <c r="F8" i="10"/>
  <c r="D6" i="9"/>
  <c r="D11" i="10"/>
  <c r="E19" i="10" s="1"/>
  <c r="E264" i="5"/>
  <c r="C19" i="9"/>
  <c r="C20" i="9" s="1"/>
  <c r="G39" i="2"/>
  <c r="B3" i="9"/>
  <c r="B9" i="9" s="1"/>
  <c r="B15" i="9" s="1"/>
  <c r="B19" i="9" s="1"/>
  <c r="B20" i="9" s="1"/>
  <c r="G42" i="3" l="1"/>
  <c r="F42" i="3"/>
  <c r="F30" i="3"/>
  <c r="G30" i="3"/>
  <c r="G40" i="3"/>
  <c r="F40" i="3"/>
  <c r="F36" i="3"/>
  <c r="G36" i="3"/>
  <c r="D61" i="5"/>
  <c r="E62" i="5"/>
  <c r="D9" i="9"/>
  <c r="D15" i="9" s="1"/>
  <c r="D19" i="9" s="1"/>
  <c r="D20" i="9" s="1"/>
  <c r="F5" i="10"/>
  <c r="F11" i="10"/>
  <c r="D60" i="5" l="1"/>
  <c r="E25" i="3" s="1"/>
  <c r="E61" i="5"/>
  <c r="E24" i="3" l="1"/>
  <c r="E23" i="3" s="1"/>
  <c r="F25" i="3"/>
  <c r="G25" i="3"/>
  <c r="E60" i="5"/>
  <c r="D4" i="5"/>
  <c r="E4" i="5" s="1"/>
  <c r="F24" i="3" l="1"/>
  <c r="G24" i="3"/>
  <c r="F23" i="3" l="1"/>
  <c r="G23" i="3"/>
</calcChain>
</file>

<file path=xl/sharedStrings.xml><?xml version="1.0" encoding="utf-8"?>
<sst xmlns="http://schemas.openxmlformats.org/spreadsheetml/2006/main" count="641" uniqueCount="210">
  <si>
    <t>Brojčana oznaka</t>
  </si>
  <si>
    <t>Naziv računa</t>
  </si>
  <si>
    <t>PRIHODI POSLOVANJA</t>
  </si>
  <si>
    <t>Pomoći iz inozemstva i od subjekata unutar općeg proračuna</t>
  </si>
  <si>
    <t>Pomoći proračunskim korisnicima iz proračuna koji im nije nadležan</t>
  </si>
  <si>
    <t>Tekuće pomoći proračunskim korisnicima iz proračuna koji im nije nadležan</t>
  </si>
  <si>
    <t>Kapitalne pomoći proračunskim korisnicima iz proračuna koji im nije nadležan</t>
  </si>
  <si>
    <t>Pomoći temeljem prijenosa EU sredstava</t>
  </si>
  <si>
    <t>Tekuće pomoći temeljem prijenosa EU sredstava</t>
  </si>
  <si>
    <t>Prijenosi između proračunskih korisnika istog proračuna</t>
  </si>
  <si>
    <t>Tekući prijenosi između proračunskih korisnika istog proračuna</t>
  </si>
  <si>
    <t>Tekući prijenosi između proračunskih korisnika istog proračuna temeljem prijenosa EU sredstava</t>
  </si>
  <si>
    <t>Prihodi od imovine</t>
  </si>
  <si>
    <t>Prihodi od financijske imovine</t>
  </si>
  <si>
    <t>Kamate na oročena sredstva i depozite po viđenju</t>
  </si>
  <si>
    <t>Prihodi od upravnih i administrativnih pristojbi, pristojbi po posebnim propisima i naknada</t>
  </si>
  <si>
    <t>Prihodi po posebnim propisima</t>
  </si>
  <si>
    <t xml:space="preserve"> Ostali nespomenuti prihodi</t>
  </si>
  <si>
    <t>Prihodi od prodaje proizvoda i robe te pruženih usluga i prihodi od donacija</t>
  </si>
  <si>
    <t>Prihodi od prodaje proizvoda i robe te pruženih usluga</t>
  </si>
  <si>
    <t>Prihodi od prodaje proizvoda i robe</t>
  </si>
  <si>
    <t>Prihodi od pruženih usluga</t>
  </si>
  <si>
    <t>Donacije od pravnih i fizičkih osoba izvan općeg proračuna</t>
  </si>
  <si>
    <t>Tekuće donacije</t>
  </si>
  <si>
    <t>Prihodi iz nadležnog proračuna i od HZZO-a temeljem ugovornih obveza</t>
  </si>
  <si>
    <t>Prihodi iz nadležnog proračuna za financiranje redovne djelatnosti proračunskih korisnika</t>
  </si>
  <si>
    <t>Prihodi iz nadležnog proračuna za financiranje rashoda poslovanja</t>
  </si>
  <si>
    <t>Prihodi iz nadležnog proračuna za financiranje rashoda za nabavu nefinancijske imovine</t>
  </si>
  <si>
    <t>UKUPNI RASHODI</t>
  </si>
  <si>
    <t>Rashodi za zaposlene</t>
  </si>
  <si>
    <t>Plaće (Bruto)</t>
  </si>
  <si>
    <t>Plaće za zaposlene</t>
  </si>
  <si>
    <t>Plaće za prekovremeni rad</t>
  </si>
  <si>
    <t>Plaće za posebne uvjete rada</t>
  </si>
  <si>
    <t>Ostali rashodi za zaposlene</t>
  </si>
  <si>
    <t>Doprinosi na plaće</t>
  </si>
  <si>
    <t xml:space="preserve"> Doprinosi za obvezno zdravstveno osiguranje</t>
  </si>
  <si>
    <t>Materijalni rashodi</t>
  </si>
  <si>
    <t>Naknade troškova zaposlenih</t>
  </si>
  <si>
    <t>Službena putovanja</t>
  </si>
  <si>
    <t>Naknade za prijevoz, za rad na terenu i odvojeni život</t>
  </si>
  <si>
    <t>Stručno usavršavanje zaposlenika</t>
  </si>
  <si>
    <t>Ostale naknade troškova zaposlenima</t>
  </si>
  <si>
    <t>Rashodi za materijal i i energiju</t>
  </si>
  <si>
    <t>Uredski materijal i ostali mat. rashodi</t>
  </si>
  <si>
    <t>Materijal i sirovine</t>
  </si>
  <si>
    <t>Energija</t>
  </si>
  <si>
    <t>Materijal i dijelovi za tek. i inv. odr.</t>
  </si>
  <si>
    <t>Sitni inventar</t>
  </si>
  <si>
    <t>Službena, radna i zaštitna odjeća i obuća</t>
  </si>
  <si>
    <t>Rashodi za usluge</t>
  </si>
  <si>
    <t>Usluge telefona, pošte i prijevoza</t>
  </si>
  <si>
    <t>Usluge tekućeg i investicijskog održavanja</t>
  </si>
  <si>
    <t>Usluge promidžbe i informiranja</t>
  </si>
  <si>
    <t>Komunalne usluge</t>
  </si>
  <si>
    <t>Zdravstvene usluge</t>
  </si>
  <si>
    <t>Intelektualne i osobne usluge</t>
  </si>
  <si>
    <t>Računalne usluge</t>
  </si>
  <si>
    <t>Ostale usluge</t>
  </si>
  <si>
    <t>Naknade troškova osobama izvan radnog odnosa</t>
  </si>
  <si>
    <t>Ostali nespomenuti rashodi poslovanja</t>
  </si>
  <si>
    <t>Naknade za rad predstavničkih i izvršnih tijela, povjerenstava i slično</t>
  </si>
  <si>
    <t>Premije osiguranja</t>
  </si>
  <si>
    <t>Članarine i norme</t>
  </si>
  <si>
    <t>Pristojbe i naknade</t>
  </si>
  <si>
    <t>Financijski rashodi</t>
  </si>
  <si>
    <t>Ostali financijski rashodi</t>
  </si>
  <si>
    <t>Zatezne kamate</t>
  </si>
  <si>
    <t>Naknade građanima i kućanstvima na temelju osiguranja i druge naknade</t>
  </si>
  <si>
    <t>Ostale naknade građanima i kućanstvima iz proračuna</t>
  </si>
  <si>
    <t>Naknade građanima i kućanstvima u naravi</t>
  </si>
  <si>
    <t>Rashodi za nabavu proizvedene dugotrajne imovine</t>
  </si>
  <si>
    <t>Postojenja i opreme</t>
  </si>
  <si>
    <t>Uredska oprema i namještaj</t>
  </si>
  <si>
    <t>Oprema za održavanje i zaštitu</t>
  </si>
  <si>
    <t>Uređaji, strojevi i oprema za ostale namjene</t>
  </si>
  <si>
    <t>Knjige, umjetnička djela i ostale izložbene vrijednosti</t>
  </si>
  <si>
    <t>Knjige</t>
  </si>
  <si>
    <t>Rashodi za dodatna ulaganja na nefinancijskoj imovini</t>
  </si>
  <si>
    <t>RASHODI POSLOVANJA</t>
  </si>
  <si>
    <t>UKUPNI PRIHODI</t>
  </si>
  <si>
    <t>Naziv izvora financiranja</t>
  </si>
  <si>
    <t>Opći prihodi i primitci</t>
  </si>
  <si>
    <t xml:space="preserve">Prihodi </t>
  </si>
  <si>
    <t>Vlastiti prihodi</t>
  </si>
  <si>
    <t>Prihodi za posebne namjene</t>
  </si>
  <si>
    <t>Pomoći</t>
  </si>
  <si>
    <t>Donacije</t>
  </si>
  <si>
    <t>Rashodi</t>
  </si>
  <si>
    <t>Naziv funkcijske klasifikacije</t>
  </si>
  <si>
    <t>09</t>
  </si>
  <si>
    <t>Obrazovanje</t>
  </si>
  <si>
    <t>091</t>
  </si>
  <si>
    <t>Predškolsko i osnovno obrazovanje</t>
  </si>
  <si>
    <t>096</t>
  </si>
  <si>
    <t>Dodatne usluge u obrazovanju</t>
  </si>
  <si>
    <t>Naziv programa, aktivnosti, projekta, izvora financiranja te računa ekonomske klasifikacije</t>
  </si>
  <si>
    <t>Program: 1012 Osnovnoškolsko obrazovanje</t>
  </si>
  <si>
    <t>Aktivnost: A1012 - 01 Materijalni rashodi škola - STANDARD</t>
  </si>
  <si>
    <t>Izvor financiranja: 11 Opći prihodi i primitci</t>
  </si>
  <si>
    <t>Aktivnost: A1012-02 Financijski rashodi škola - STANDARD</t>
  </si>
  <si>
    <t>Aktivnost: A1012 - 09 Vlastiti i namjenski prihodi škola - rashodi za zaposlene</t>
  </si>
  <si>
    <t>Izvor financiranja: 31 Vlastiti prihodi</t>
  </si>
  <si>
    <t>Izvor financiranja: 41 Prihodi za posebne namjene</t>
  </si>
  <si>
    <t>Izvor financiranja: 57 Pomoći</t>
  </si>
  <si>
    <t>Izvor financiranja: 6103 Donacije</t>
  </si>
  <si>
    <t>Aktivnost: A1012 - 10 Vlastiti i namjenski prihodi škola - materijalni rashodi</t>
  </si>
  <si>
    <t>Izvor financiranja: 9231 Vlastiti prihodi - višak</t>
  </si>
  <si>
    <t>Izvor financiranja: 5402 Pomoći EU</t>
  </si>
  <si>
    <t>Izvor financiranja: 9257 Pomoći - višak</t>
  </si>
  <si>
    <t>Aktivnost: A1012 - 11 Vlastiti i namjenski prihodi škola - financijski rashodi</t>
  </si>
  <si>
    <t>Aktivnost: A1012 - Vlastiti i namjenski prihodi škola - opremanje škola</t>
  </si>
  <si>
    <t>Program: 1013 Izvanstandardni programi u školama</t>
  </si>
  <si>
    <t>Aktivnost: A1013 - 04 Izvanškolske aktivnosti</t>
  </si>
  <si>
    <t>Aktivnost: A1013 - 06 Program produženog boravka</t>
  </si>
  <si>
    <t>Aktivnost: A1013 - 07 Financiranje nabave drugih obrazovnih materijala</t>
  </si>
  <si>
    <t>Aktivnost: A1013 - 13 Prehrana učenika u osnovnim školama</t>
  </si>
  <si>
    <t>Aktivnost: A1013 - 15 Program učenja stranih jezika od prvog razreda</t>
  </si>
  <si>
    <t>RASHODI ZA NABAVU NEFINANCIJSKE IMOVINE</t>
  </si>
  <si>
    <t>Primici od zaduživanja</t>
  </si>
  <si>
    <t>Izdaci za otplatu glavnice primljenih kredita i zajmova</t>
  </si>
  <si>
    <t>UKUPNI PRIMICI</t>
  </si>
  <si>
    <t>8</t>
  </si>
  <si>
    <t>UKUPNI IZDACI</t>
  </si>
  <si>
    <t>Primici</t>
  </si>
  <si>
    <t>Izdaci</t>
  </si>
  <si>
    <t>81</t>
  </si>
  <si>
    <t>1</t>
  </si>
  <si>
    <t>11</t>
  </si>
  <si>
    <t>PRIMICI OD FINANCIJSKE IMOVINE I ZADUŽIVANJA</t>
  </si>
  <si>
    <t>IZDACI ZA FINANCIJSKU IMOVINU I OTPLATE ZAJMOVA</t>
  </si>
  <si>
    <t>Namjenski primici od zaduživanja</t>
  </si>
  <si>
    <t>SAŽETAK RAČUNA PRIHODA I RASHODA</t>
  </si>
  <si>
    <t>Izvršenje prethodne godine</t>
  </si>
  <si>
    <t>Izvršenje tekuće godine</t>
  </si>
  <si>
    <t>PRIHODI UKUPNO</t>
  </si>
  <si>
    <t>PRIHODI OD PRODAJE NEFINANCIJSKE IMOVINE</t>
  </si>
  <si>
    <t>RASHODI UKUPNO</t>
  </si>
  <si>
    <t>RASHODI ZA NEFINANCIJSKU IMOVINU</t>
  </si>
  <si>
    <t>RAZLIKA - VIŠAK/MANJAK</t>
  </si>
  <si>
    <t>SAŽETAK RAČUNA FINANCIRANJA</t>
  </si>
  <si>
    <t>NETO FINANCIRANJE</t>
  </si>
  <si>
    <t>VIŠAK/MANJAK + NETO FINANCIRANJE</t>
  </si>
  <si>
    <t>PRIJENOS VIŠKA/MANJKA IZ PRETHODNE(IH) GODINA</t>
  </si>
  <si>
    <t>PRIJENOS VIŠKA/MANJKA U SLJEDEĆE RAZDOBLJE</t>
  </si>
  <si>
    <t>VIŠAK / MANJAK + NETO FINANCIRANJE + PRIJENOS VIŠKA / MANJKA IZ PRETHODNE(IH) GODINE - PRIJENOS VIŠKA / MANJKA U SLJEDEĆE RAZDOBLJE</t>
  </si>
  <si>
    <t>VIŠEGODIŠNJI PLAN URAVNOTEŽENJA</t>
  </si>
  <si>
    <t>VIŠAK / MANJAK IZ PRETHODNE(IH) GODINE KOJI ĆE SE RASPOREDITI / POKRITI</t>
  </si>
  <si>
    <t>VIŠAK / MANJAK TEKUĆE GODINE</t>
  </si>
  <si>
    <t>PRENESENI VIŠAK ILI PRENESENI MANJAK</t>
  </si>
  <si>
    <t>Izvorni plan</t>
  </si>
  <si>
    <t>KLASA: 400-04/24-01/03</t>
  </si>
  <si>
    <t xml:space="preserve">URBROJ: 2198-1-6-24-01/01                                                                                                           </t>
  </si>
  <si>
    <t>Zadar, 19. ožujka 2024. godine</t>
  </si>
  <si>
    <t>POLUGODIŠNJI IZVJEŠTAJ O IZVRŠENJU FINANCIJSKOG PLANA ZA 2024. GODINU</t>
  </si>
  <si>
    <t>Aktivnost: A1013 - 23 Program pomoćnika u nastavi</t>
  </si>
  <si>
    <t>Izvršenje 2024. godine</t>
  </si>
  <si>
    <t>Brojčana oznaka i naziv</t>
  </si>
  <si>
    <t>RAZLIKA PRIMITAKA I IZDATAKA</t>
  </si>
  <si>
    <t>Ravnateljica Jagoda Galić, dipl. uč.</t>
  </si>
  <si>
    <t>PRENESENI VIŠAK/MANJAK IZ PRETHODNE GODINE</t>
  </si>
  <si>
    <t>Rashodi za materijal i energiju</t>
  </si>
  <si>
    <t>Doprinosi za obvezno zdravstveno osiguranje</t>
  </si>
  <si>
    <t>Izvor financiranja: 9241 Prihodi za posebne namjene - višak</t>
  </si>
  <si>
    <t>Tekuće pomoći od međunarodnih organizacija</t>
  </si>
  <si>
    <t>Kapitalne pomoći od međunarodnih organizacija</t>
  </si>
  <si>
    <t>Kapilane donacije</t>
  </si>
  <si>
    <t>Ostali rashodi</t>
  </si>
  <si>
    <t>Tekuće donacije u naravi</t>
  </si>
  <si>
    <t>Sportska i glazbena oprema</t>
  </si>
  <si>
    <t>Dodatna ulagnja na građevinskim objektima</t>
  </si>
  <si>
    <t>Dodatna ulagnja na postrojenjima i opremi</t>
  </si>
  <si>
    <t>Postrojenja i oprema</t>
  </si>
  <si>
    <t xml:space="preserve">Ostale naknade građanima i kućanstvima iz proračuna </t>
  </si>
  <si>
    <t>Komunikacijska oprema</t>
  </si>
  <si>
    <t>Službena radna odjeća i obuća</t>
  </si>
  <si>
    <t>Pomoći od međunarodnih organizacija te institucija tijela EU</t>
  </si>
  <si>
    <t>Postrojenja i opreme</t>
  </si>
  <si>
    <t>Izvor financiranja: 925401 Pomoći EU - višak</t>
  </si>
  <si>
    <t>Izvorni plan 2025. godine</t>
  </si>
  <si>
    <t>Izvršenje 2025. godine</t>
  </si>
  <si>
    <t>Indeks (Izvršenje 2025. godine/ Izvršenje 2024. godine x 100)</t>
  </si>
  <si>
    <t>Indeks (Izvršenje 2025. godine/ Izvorni plan 2025. godine x 100)</t>
  </si>
  <si>
    <t>GODIŠNJI IZVJEŠTAJ O IZVRŠENJU FINANCIJSKOG PLANA ZA 2025. GODINU - POSEBAN DIO</t>
  </si>
  <si>
    <t>GODIŠNJI IZVJEŠTAJ O IZVRŠENJU FINANCIJSKOG PLANA ZA 2025. GODINU PO IZVORIMA FINANCIRANJA - PRIMITCI I IZDACI</t>
  </si>
  <si>
    <t>GODIŠNJI IZVJEŠTAJ O IZVRŠENJU FINANCIJSKOG PLANA ZA 2025. GODINU PO EKONOMSKOJ KLASIFIKACIJI - PRIMICI I IZDACI</t>
  </si>
  <si>
    <t>GODIŠNJI IZVJEŠTAJ O IZVRŠENJU FINANCIJSKOG PLANA ZA 2025. GODINU PO IZVORIMA FINANCIRANJA</t>
  </si>
  <si>
    <t>GODIŠNJI IZVJEŠTAJ O IZVRŠENJU FINANCIJSKOG PLANA ZA 2025. GODINU PO IZVORIMA FINANCIRANJA - PRIHODI POSLOVANJA</t>
  </si>
  <si>
    <t>POLUGODIŠNJI IZVJEŠTAJ O IZVRŠENJU FINANCIJSKOG PLANA ZA 2025. GODINU PO IZVORIMA FINANCIRANJA - RASHODI POSLOVANJA</t>
  </si>
  <si>
    <t>GODIŠNJI IZVJEŠTAJ O IZVRŠENJU FINANCIJSKOG PLANA ZA 2025. GODINU</t>
  </si>
  <si>
    <t>GODIŠNJI IZVJEŠTAJ O IZVRŠENJU FINANCIJSKOG PLANA ZA 2025. GODINU PO EKONOMSKOJ KLASIFIKACIJI - PRIHODI POSLOVANJA</t>
  </si>
  <si>
    <t>GODIŠNJI IZVJEŠTAJ O IZVRŠENJU FINANCIJSKOG PLANA ZA 2025. GODINU PO EKONOMSKOJ KLASIFIKACIJI - RASHODI POSLOVANJA</t>
  </si>
  <si>
    <t>Kapitalni projekt: K1012-07 Rashodi za opremanje škola - IZVANSTANDARD</t>
  </si>
  <si>
    <t>Kapitalni projekt: K1012-09 Dodatna ulaganja - IZVANSTANDARD</t>
  </si>
  <si>
    <t>Aktivnost: A1012-05 Materijalni rashodi škola - IZVANSTANDARD</t>
  </si>
  <si>
    <t>Aktivnost: K1012-03 Opremanje škola - STANDARD</t>
  </si>
  <si>
    <t>Zakupnine i najamnine</t>
  </si>
  <si>
    <t>Službena, radna odjeća i obuća</t>
  </si>
  <si>
    <t>Izvor financiranja: 51 Tekuće pomoći</t>
  </si>
  <si>
    <t>Izvor financiranja: 54 Financiranje iz sredstava EU</t>
  </si>
  <si>
    <t>Vlastiti prihodi - višak</t>
  </si>
  <si>
    <t>Prihodi za posebne namjene - višak</t>
  </si>
  <si>
    <t>Pomoći - višak</t>
  </si>
  <si>
    <t>Donacije - višak</t>
  </si>
  <si>
    <t>51023 (11)</t>
  </si>
  <si>
    <t>Dodatna ulaganja na postrojenjima i opremi</t>
  </si>
  <si>
    <t>Izvor financiranja: 51023 Prihodi iz fonda por. za dec. fun. (11 Opći prihodi i primitci)</t>
  </si>
  <si>
    <t>Zadar, 24. ožujka 2026. godine</t>
  </si>
  <si>
    <t>KLASA: 400-04/26-01/01</t>
  </si>
  <si>
    <t>URBROJ: 2198-1-6-26-1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</si>
</sst>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2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name val="Times New Roman"/>
      <family val="1"/>
      <charset val="238"/>
    </font>
    <font>
      <b/>
      <sz val="7"/>
      <name val="Times New Roman"/>
      <family val="1"/>
      <charset val="238"/>
    </font>
    <font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color theme="3" tint="-0.249977111117893"/>
      <name val="Times New Roman"/>
      <family val="1"/>
      <charset val="238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5" fillId="0" borderId="0" xfId="0" applyFont="1"/>
    <xf numFmtId="3" fontId="5" fillId="0" borderId="1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4" fontId="5" fillId="0" borderId="5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left" vertical="center"/>
    </xf>
    <xf numFmtId="4" fontId="5" fillId="0" borderId="0" xfId="0" applyNumberFormat="1" applyFont="1"/>
    <xf numFmtId="49" fontId="5" fillId="0" borderId="1" xfId="0" applyNumberFormat="1" applyFont="1" applyBorder="1" applyAlignment="1">
      <alignment horizontal="right" vertical="center"/>
    </xf>
    <xf numFmtId="0" fontId="7" fillId="0" borderId="0" xfId="0" applyFont="1"/>
    <xf numFmtId="49" fontId="5" fillId="0" borderId="1" xfId="0" applyNumberFormat="1" applyFont="1" applyBorder="1" applyAlignment="1">
      <alignment horizontal="center" vertical="center"/>
    </xf>
    <xf numFmtId="0" fontId="9" fillId="0" borderId="0" xfId="0" applyFont="1"/>
    <xf numFmtId="0" fontId="5" fillId="0" borderId="3" xfId="0" applyFont="1" applyBorder="1"/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8" fillId="0" borderId="0" xfId="0" applyFont="1"/>
    <xf numFmtId="0" fontId="8" fillId="0" borderId="0" xfId="0" applyFont="1" applyAlignment="1">
      <alignment horizontal="center"/>
    </xf>
    <xf numFmtId="2" fontId="5" fillId="0" borderId="1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0" fontId="9" fillId="0" borderId="1" xfId="0" applyFont="1" applyBorder="1"/>
    <xf numFmtId="0" fontId="2" fillId="0" borderId="1" xfId="0" applyFont="1" applyBorder="1"/>
    <xf numFmtId="2" fontId="9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9" fillId="0" borderId="3" xfId="0" applyFont="1" applyBorder="1"/>
    <xf numFmtId="0" fontId="2" fillId="0" borderId="3" xfId="0" applyFont="1" applyBorder="1"/>
    <xf numFmtId="4" fontId="9" fillId="0" borderId="0" xfId="0" applyNumberFormat="1" applyFont="1"/>
    <xf numFmtId="4" fontId="2" fillId="0" borderId="0" xfId="0" applyNumberFormat="1" applyFont="1"/>
    <xf numFmtId="0" fontId="8" fillId="0" borderId="1" xfId="0" applyFont="1" applyBorder="1" applyAlignment="1">
      <alignment vertical="center"/>
    </xf>
    <xf numFmtId="4" fontId="7" fillId="0" borderId="0" xfId="0" applyNumberFormat="1" applyFont="1"/>
    <xf numFmtId="4" fontId="9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0" xfId="0" applyFont="1" applyFill="1"/>
    <xf numFmtId="0" fontId="9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UT27"/>
  <sheetViews>
    <sheetView tabSelected="1" zoomScale="80" zoomScaleNormal="80" workbookViewId="0">
      <selection sqref="A1:F1"/>
    </sheetView>
  </sheetViews>
  <sheetFormatPr defaultRowHeight="15.75" x14ac:dyDescent="0.25"/>
  <cols>
    <col min="1" max="1" width="68.140625" style="21" customWidth="1"/>
    <col min="2" max="2" width="23.140625" style="21" customWidth="1"/>
    <col min="3" max="3" width="20" style="21" customWidth="1"/>
    <col min="4" max="4" width="20.85546875" style="21" customWidth="1"/>
    <col min="5" max="5" width="24.5703125" style="21" customWidth="1"/>
    <col min="6" max="6" width="26.85546875" style="1" customWidth="1"/>
    <col min="7" max="234" width="9.140625" style="1"/>
    <col min="235" max="235" width="73" style="1" customWidth="1"/>
    <col min="236" max="239" width="26.5703125" style="1" customWidth="1"/>
    <col min="240" max="241" width="9.140625" style="1" customWidth="1"/>
    <col min="242" max="242" width="13.140625" style="1" bestFit="1" customWidth="1"/>
    <col min="243" max="490" width="9.140625" style="1"/>
    <col min="491" max="491" width="73" style="1" customWidth="1"/>
    <col min="492" max="495" width="26.5703125" style="1" customWidth="1"/>
    <col min="496" max="497" width="9.140625" style="1" customWidth="1"/>
    <col min="498" max="498" width="13.140625" style="1" bestFit="1" customWidth="1"/>
    <col min="499" max="746" width="9.140625" style="1"/>
    <col min="747" max="747" width="73" style="1" customWidth="1"/>
    <col min="748" max="751" width="26.5703125" style="1" customWidth="1"/>
    <col min="752" max="753" width="9.140625" style="1" customWidth="1"/>
    <col min="754" max="754" width="13.140625" style="1" bestFit="1" customWidth="1"/>
    <col min="755" max="1002" width="9.140625" style="1"/>
    <col min="1003" max="1003" width="73" style="1" customWidth="1"/>
    <col min="1004" max="1007" width="26.5703125" style="1" customWidth="1"/>
    <col min="1008" max="1009" width="9.140625" style="1" customWidth="1"/>
    <col min="1010" max="1010" width="13.140625" style="1" bestFit="1" customWidth="1"/>
    <col min="1011" max="1258" width="9.140625" style="1"/>
    <col min="1259" max="1259" width="73" style="1" customWidth="1"/>
    <col min="1260" max="1263" width="26.5703125" style="1" customWidth="1"/>
    <col min="1264" max="1265" width="9.140625" style="1" customWidth="1"/>
    <col min="1266" max="1266" width="13.140625" style="1" bestFit="1" customWidth="1"/>
    <col min="1267" max="1514" width="9.140625" style="1"/>
    <col min="1515" max="1515" width="73" style="1" customWidth="1"/>
    <col min="1516" max="1519" width="26.5703125" style="1" customWidth="1"/>
    <col min="1520" max="1521" width="9.140625" style="1" customWidth="1"/>
    <col min="1522" max="1522" width="13.140625" style="1" bestFit="1" customWidth="1"/>
    <col min="1523" max="1770" width="9.140625" style="1"/>
    <col min="1771" max="1771" width="73" style="1" customWidth="1"/>
    <col min="1772" max="1775" width="26.5703125" style="1" customWidth="1"/>
    <col min="1776" max="1777" width="9.140625" style="1" customWidth="1"/>
    <col min="1778" max="1778" width="13.140625" style="1" bestFit="1" customWidth="1"/>
    <col min="1779" max="2026" width="9.140625" style="1"/>
    <col min="2027" max="2027" width="73" style="1" customWidth="1"/>
    <col min="2028" max="2031" width="26.5703125" style="1" customWidth="1"/>
    <col min="2032" max="2033" width="9.140625" style="1" customWidth="1"/>
    <col min="2034" max="2034" width="13.140625" style="1" bestFit="1" customWidth="1"/>
    <col min="2035" max="2282" width="9.140625" style="1"/>
    <col min="2283" max="2283" width="73" style="1" customWidth="1"/>
    <col min="2284" max="2287" width="26.5703125" style="1" customWidth="1"/>
    <col min="2288" max="2289" width="9.140625" style="1" customWidth="1"/>
    <col min="2290" max="2290" width="13.140625" style="1" bestFit="1" customWidth="1"/>
    <col min="2291" max="2538" width="9.140625" style="1"/>
    <col min="2539" max="2539" width="73" style="1" customWidth="1"/>
    <col min="2540" max="2543" width="26.5703125" style="1" customWidth="1"/>
    <col min="2544" max="2545" width="9.140625" style="1" customWidth="1"/>
    <col min="2546" max="2546" width="13.140625" style="1" bestFit="1" customWidth="1"/>
    <col min="2547" max="2794" width="9.140625" style="1"/>
    <col min="2795" max="2795" width="73" style="1" customWidth="1"/>
    <col min="2796" max="2799" width="26.5703125" style="1" customWidth="1"/>
    <col min="2800" max="2801" width="9.140625" style="1" customWidth="1"/>
    <col min="2802" max="2802" width="13.140625" style="1" bestFit="1" customWidth="1"/>
    <col min="2803" max="3050" width="9.140625" style="1"/>
    <col min="3051" max="3051" width="73" style="1" customWidth="1"/>
    <col min="3052" max="3055" width="26.5703125" style="1" customWidth="1"/>
    <col min="3056" max="3057" width="9.140625" style="1" customWidth="1"/>
    <col min="3058" max="3058" width="13.140625" style="1" bestFit="1" customWidth="1"/>
    <col min="3059" max="3306" width="9.140625" style="1"/>
    <col min="3307" max="3307" width="73" style="1" customWidth="1"/>
    <col min="3308" max="3311" width="26.5703125" style="1" customWidth="1"/>
    <col min="3312" max="3313" width="9.140625" style="1" customWidth="1"/>
    <col min="3314" max="3314" width="13.140625" style="1" bestFit="1" customWidth="1"/>
    <col min="3315" max="3562" width="9.140625" style="1"/>
    <col min="3563" max="3563" width="73" style="1" customWidth="1"/>
    <col min="3564" max="3567" width="26.5703125" style="1" customWidth="1"/>
    <col min="3568" max="3569" width="9.140625" style="1" customWidth="1"/>
    <col min="3570" max="3570" width="13.140625" style="1" bestFit="1" customWidth="1"/>
    <col min="3571" max="3818" width="9.140625" style="1"/>
    <col min="3819" max="3819" width="73" style="1" customWidth="1"/>
    <col min="3820" max="3823" width="26.5703125" style="1" customWidth="1"/>
    <col min="3824" max="3825" width="9.140625" style="1" customWidth="1"/>
    <col min="3826" max="3826" width="13.140625" style="1" bestFit="1" customWidth="1"/>
    <col min="3827" max="4074" width="9.140625" style="1"/>
    <col min="4075" max="4075" width="73" style="1" customWidth="1"/>
    <col min="4076" max="4079" width="26.5703125" style="1" customWidth="1"/>
    <col min="4080" max="4081" width="9.140625" style="1" customWidth="1"/>
    <col min="4082" max="4082" width="13.140625" style="1" bestFit="1" customWidth="1"/>
    <col min="4083" max="4330" width="9.140625" style="1"/>
    <col min="4331" max="4331" width="73" style="1" customWidth="1"/>
    <col min="4332" max="4335" width="26.5703125" style="1" customWidth="1"/>
    <col min="4336" max="4337" width="9.140625" style="1" customWidth="1"/>
    <col min="4338" max="4338" width="13.140625" style="1" bestFit="1" customWidth="1"/>
    <col min="4339" max="4586" width="9.140625" style="1"/>
    <col min="4587" max="4587" width="73" style="1" customWidth="1"/>
    <col min="4588" max="4591" width="26.5703125" style="1" customWidth="1"/>
    <col min="4592" max="4593" width="9.140625" style="1" customWidth="1"/>
    <col min="4594" max="4594" width="13.140625" style="1" bestFit="1" customWidth="1"/>
    <col min="4595" max="4842" width="9.140625" style="1"/>
    <col min="4843" max="4843" width="73" style="1" customWidth="1"/>
    <col min="4844" max="4847" width="26.5703125" style="1" customWidth="1"/>
    <col min="4848" max="4849" width="9.140625" style="1" customWidth="1"/>
    <col min="4850" max="4850" width="13.140625" style="1" bestFit="1" customWidth="1"/>
    <col min="4851" max="5098" width="9.140625" style="1"/>
    <col min="5099" max="5099" width="73" style="1" customWidth="1"/>
    <col min="5100" max="5103" width="26.5703125" style="1" customWidth="1"/>
    <col min="5104" max="5105" width="9.140625" style="1" customWidth="1"/>
    <col min="5106" max="5106" width="13.140625" style="1" bestFit="1" customWidth="1"/>
    <col min="5107" max="5354" width="9.140625" style="1"/>
    <col min="5355" max="5355" width="73" style="1" customWidth="1"/>
    <col min="5356" max="5359" width="26.5703125" style="1" customWidth="1"/>
    <col min="5360" max="5361" width="9.140625" style="1" customWidth="1"/>
    <col min="5362" max="5362" width="13.140625" style="1" bestFit="1" customWidth="1"/>
    <col min="5363" max="5610" width="9.140625" style="1"/>
    <col min="5611" max="5611" width="73" style="1" customWidth="1"/>
    <col min="5612" max="5615" width="26.5703125" style="1" customWidth="1"/>
    <col min="5616" max="5617" width="9.140625" style="1" customWidth="1"/>
    <col min="5618" max="5618" width="13.140625" style="1" bestFit="1" customWidth="1"/>
    <col min="5619" max="5866" width="9.140625" style="1"/>
    <col min="5867" max="5867" width="73" style="1" customWidth="1"/>
    <col min="5868" max="5871" width="26.5703125" style="1" customWidth="1"/>
    <col min="5872" max="5873" width="9.140625" style="1" customWidth="1"/>
    <col min="5874" max="5874" width="13.140625" style="1" bestFit="1" customWidth="1"/>
    <col min="5875" max="6122" width="9.140625" style="1"/>
    <col min="6123" max="6123" width="73" style="1" customWidth="1"/>
    <col min="6124" max="6127" width="26.5703125" style="1" customWidth="1"/>
    <col min="6128" max="6129" width="9.140625" style="1" customWidth="1"/>
    <col min="6130" max="6130" width="13.140625" style="1" bestFit="1" customWidth="1"/>
    <col min="6131" max="6378" width="9.140625" style="1"/>
    <col min="6379" max="6379" width="73" style="1" customWidth="1"/>
    <col min="6380" max="6383" width="26.5703125" style="1" customWidth="1"/>
    <col min="6384" max="6385" width="9.140625" style="1" customWidth="1"/>
    <col min="6386" max="6386" width="13.140625" style="1" bestFit="1" customWidth="1"/>
    <col min="6387" max="6634" width="9.140625" style="1"/>
    <col min="6635" max="6635" width="73" style="1" customWidth="1"/>
    <col min="6636" max="6639" width="26.5703125" style="1" customWidth="1"/>
    <col min="6640" max="6641" width="9.140625" style="1" customWidth="1"/>
    <col min="6642" max="6642" width="13.140625" style="1" bestFit="1" customWidth="1"/>
    <col min="6643" max="6890" width="9.140625" style="1"/>
    <col min="6891" max="6891" width="73" style="1" customWidth="1"/>
    <col min="6892" max="6895" width="26.5703125" style="1" customWidth="1"/>
    <col min="6896" max="6897" width="9.140625" style="1" customWidth="1"/>
    <col min="6898" max="6898" width="13.140625" style="1" bestFit="1" customWidth="1"/>
    <col min="6899" max="7146" width="9.140625" style="1"/>
    <col min="7147" max="7147" width="73" style="1" customWidth="1"/>
    <col min="7148" max="7151" width="26.5703125" style="1" customWidth="1"/>
    <col min="7152" max="7153" width="9.140625" style="1" customWidth="1"/>
    <col min="7154" max="7154" width="13.140625" style="1" bestFit="1" customWidth="1"/>
    <col min="7155" max="7402" width="9.140625" style="1"/>
    <col min="7403" max="7403" width="73" style="1" customWidth="1"/>
    <col min="7404" max="7407" width="26.5703125" style="1" customWidth="1"/>
    <col min="7408" max="7409" width="9.140625" style="1" customWidth="1"/>
    <col min="7410" max="7410" width="13.140625" style="1" bestFit="1" customWidth="1"/>
    <col min="7411" max="7658" width="9.140625" style="1"/>
    <col min="7659" max="7659" width="73" style="1" customWidth="1"/>
    <col min="7660" max="7663" width="26.5703125" style="1" customWidth="1"/>
    <col min="7664" max="7665" width="9.140625" style="1" customWidth="1"/>
    <col min="7666" max="7666" width="13.140625" style="1" bestFit="1" customWidth="1"/>
    <col min="7667" max="7914" width="9.140625" style="1"/>
    <col min="7915" max="7915" width="73" style="1" customWidth="1"/>
    <col min="7916" max="7919" width="26.5703125" style="1" customWidth="1"/>
    <col min="7920" max="7921" width="9.140625" style="1" customWidth="1"/>
    <col min="7922" max="7922" width="13.140625" style="1" bestFit="1" customWidth="1"/>
    <col min="7923" max="8170" width="9.140625" style="1"/>
    <col min="8171" max="8171" width="73" style="1" customWidth="1"/>
    <col min="8172" max="8175" width="26.5703125" style="1" customWidth="1"/>
    <col min="8176" max="8177" width="9.140625" style="1" customWidth="1"/>
    <col min="8178" max="8178" width="13.140625" style="1" bestFit="1" customWidth="1"/>
    <col min="8179" max="8426" width="9.140625" style="1"/>
    <col min="8427" max="8427" width="73" style="1" customWidth="1"/>
    <col min="8428" max="8431" width="26.5703125" style="1" customWidth="1"/>
    <col min="8432" max="8433" width="9.140625" style="1" customWidth="1"/>
    <col min="8434" max="8434" width="13.140625" style="1" bestFit="1" customWidth="1"/>
    <col min="8435" max="8682" width="9.140625" style="1"/>
    <col min="8683" max="8683" width="73" style="1" customWidth="1"/>
    <col min="8684" max="8687" width="26.5703125" style="1" customWidth="1"/>
    <col min="8688" max="8689" width="9.140625" style="1" customWidth="1"/>
    <col min="8690" max="8690" width="13.140625" style="1" bestFit="1" customWidth="1"/>
    <col min="8691" max="8938" width="9.140625" style="1"/>
    <col min="8939" max="8939" width="73" style="1" customWidth="1"/>
    <col min="8940" max="8943" width="26.5703125" style="1" customWidth="1"/>
    <col min="8944" max="8945" width="9.140625" style="1" customWidth="1"/>
    <col min="8946" max="8946" width="13.140625" style="1" bestFit="1" customWidth="1"/>
    <col min="8947" max="9194" width="9.140625" style="1"/>
    <col min="9195" max="9195" width="73" style="1" customWidth="1"/>
    <col min="9196" max="9199" width="26.5703125" style="1" customWidth="1"/>
    <col min="9200" max="9201" width="9.140625" style="1" customWidth="1"/>
    <col min="9202" max="9202" width="13.140625" style="1" bestFit="1" customWidth="1"/>
    <col min="9203" max="9450" width="9.140625" style="1"/>
    <col min="9451" max="9451" width="73" style="1" customWidth="1"/>
    <col min="9452" max="9455" width="26.5703125" style="1" customWidth="1"/>
    <col min="9456" max="9457" width="9.140625" style="1" customWidth="1"/>
    <col min="9458" max="9458" width="13.140625" style="1" bestFit="1" customWidth="1"/>
    <col min="9459" max="9706" width="9.140625" style="1"/>
    <col min="9707" max="9707" width="73" style="1" customWidth="1"/>
    <col min="9708" max="9711" width="26.5703125" style="1" customWidth="1"/>
    <col min="9712" max="9713" width="9.140625" style="1" customWidth="1"/>
    <col min="9714" max="9714" width="13.140625" style="1" bestFit="1" customWidth="1"/>
    <col min="9715" max="9962" width="9.140625" style="1"/>
    <col min="9963" max="9963" width="73" style="1" customWidth="1"/>
    <col min="9964" max="9967" width="26.5703125" style="1" customWidth="1"/>
    <col min="9968" max="9969" width="9.140625" style="1" customWidth="1"/>
    <col min="9970" max="9970" width="13.140625" style="1" bestFit="1" customWidth="1"/>
    <col min="9971" max="10218" width="9.140625" style="1"/>
    <col min="10219" max="10219" width="73" style="1" customWidth="1"/>
    <col min="10220" max="10223" width="26.5703125" style="1" customWidth="1"/>
    <col min="10224" max="10225" width="9.140625" style="1" customWidth="1"/>
    <col min="10226" max="10226" width="13.140625" style="1" bestFit="1" customWidth="1"/>
    <col min="10227" max="10474" width="9.140625" style="1"/>
    <col min="10475" max="10475" width="73" style="1" customWidth="1"/>
    <col min="10476" max="10479" width="26.5703125" style="1" customWidth="1"/>
    <col min="10480" max="10481" width="9.140625" style="1" customWidth="1"/>
    <col min="10482" max="10482" width="13.140625" style="1" bestFit="1" customWidth="1"/>
    <col min="10483" max="10730" width="9.140625" style="1"/>
    <col min="10731" max="10731" width="73" style="1" customWidth="1"/>
    <col min="10732" max="10735" width="26.5703125" style="1" customWidth="1"/>
    <col min="10736" max="10737" width="9.140625" style="1" customWidth="1"/>
    <col min="10738" max="10738" width="13.140625" style="1" bestFit="1" customWidth="1"/>
    <col min="10739" max="10986" width="9.140625" style="1"/>
    <col min="10987" max="10987" width="73" style="1" customWidth="1"/>
    <col min="10988" max="10991" width="26.5703125" style="1" customWidth="1"/>
    <col min="10992" max="10993" width="9.140625" style="1" customWidth="1"/>
    <col min="10994" max="10994" width="13.140625" style="1" bestFit="1" customWidth="1"/>
    <col min="10995" max="11242" width="9.140625" style="1"/>
    <col min="11243" max="11243" width="73" style="1" customWidth="1"/>
    <col min="11244" max="11247" width="26.5703125" style="1" customWidth="1"/>
    <col min="11248" max="11249" width="9.140625" style="1" customWidth="1"/>
    <col min="11250" max="11250" width="13.140625" style="1" bestFit="1" customWidth="1"/>
    <col min="11251" max="11498" width="9.140625" style="1"/>
    <col min="11499" max="11499" width="73" style="1" customWidth="1"/>
    <col min="11500" max="11503" width="26.5703125" style="1" customWidth="1"/>
    <col min="11504" max="11505" width="9.140625" style="1" customWidth="1"/>
    <col min="11506" max="11506" width="13.140625" style="1" bestFit="1" customWidth="1"/>
    <col min="11507" max="11754" width="9.140625" style="1"/>
    <col min="11755" max="11755" width="73" style="1" customWidth="1"/>
    <col min="11756" max="11759" width="26.5703125" style="1" customWidth="1"/>
    <col min="11760" max="11761" width="9.140625" style="1" customWidth="1"/>
    <col min="11762" max="11762" width="13.140625" style="1" bestFit="1" customWidth="1"/>
    <col min="11763" max="12010" width="9.140625" style="1"/>
    <col min="12011" max="12011" width="73" style="1" customWidth="1"/>
    <col min="12012" max="12015" width="26.5703125" style="1" customWidth="1"/>
    <col min="12016" max="12017" width="9.140625" style="1" customWidth="1"/>
    <col min="12018" max="12018" width="13.140625" style="1" bestFit="1" customWidth="1"/>
    <col min="12019" max="12266" width="9.140625" style="1"/>
    <col min="12267" max="12267" width="73" style="1" customWidth="1"/>
    <col min="12268" max="12271" width="26.5703125" style="1" customWidth="1"/>
    <col min="12272" max="12273" width="9.140625" style="1" customWidth="1"/>
    <col min="12274" max="12274" width="13.140625" style="1" bestFit="1" customWidth="1"/>
    <col min="12275" max="12522" width="9.140625" style="1"/>
    <col min="12523" max="12523" width="73" style="1" customWidth="1"/>
    <col min="12524" max="12527" width="26.5703125" style="1" customWidth="1"/>
    <col min="12528" max="12529" width="9.140625" style="1" customWidth="1"/>
    <col min="12530" max="12530" width="13.140625" style="1" bestFit="1" customWidth="1"/>
    <col min="12531" max="12778" width="9.140625" style="1"/>
    <col min="12779" max="12779" width="73" style="1" customWidth="1"/>
    <col min="12780" max="12783" width="26.5703125" style="1" customWidth="1"/>
    <col min="12784" max="12785" width="9.140625" style="1" customWidth="1"/>
    <col min="12786" max="12786" width="13.140625" style="1" bestFit="1" customWidth="1"/>
    <col min="12787" max="13034" width="9.140625" style="1"/>
    <col min="13035" max="13035" width="73" style="1" customWidth="1"/>
    <col min="13036" max="13039" width="26.5703125" style="1" customWidth="1"/>
    <col min="13040" max="13041" width="9.140625" style="1" customWidth="1"/>
    <col min="13042" max="13042" width="13.140625" style="1" bestFit="1" customWidth="1"/>
    <col min="13043" max="13290" width="9.140625" style="1"/>
    <col min="13291" max="13291" width="73" style="1" customWidth="1"/>
    <col min="13292" max="13295" width="26.5703125" style="1" customWidth="1"/>
    <col min="13296" max="13297" width="9.140625" style="1" customWidth="1"/>
    <col min="13298" max="13298" width="13.140625" style="1" bestFit="1" customWidth="1"/>
    <col min="13299" max="13546" width="9.140625" style="1"/>
    <col min="13547" max="13547" width="73" style="1" customWidth="1"/>
    <col min="13548" max="13551" width="26.5703125" style="1" customWidth="1"/>
    <col min="13552" max="13553" width="9.140625" style="1" customWidth="1"/>
    <col min="13554" max="13554" width="13.140625" style="1" bestFit="1" customWidth="1"/>
    <col min="13555" max="13802" width="9.140625" style="1"/>
    <col min="13803" max="13803" width="73" style="1" customWidth="1"/>
    <col min="13804" max="13807" width="26.5703125" style="1" customWidth="1"/>
    <col min="13808" max="13809" width="9.140625" style="1" customWidth="1"/>
    <col min="13810" max="13810" width="13.140625" style="1" bestFit="1" customWidth="1"/>
    <col min="13811" max="14058" width="9.140625" style="1"/>
    <col min="14059" max="14059" width="73" style="1" customWidth="1"/>
    <col min="14060" max="14063" width="26.5703125" style="1" customWidth="1"/>
    <col min="14064" max="14065" width="9.140625" style="1" customWidth="1"/>
    <col min="14066" max="14066" width="13.140625" style="1" bestFit="1" customWidth="1"/>
    <col min="14067" max="14314" width="9.140625" style="1"/>
    <col min="14315" max="14315" width="73" style="1" customWidth="1"/>
    <col min="14316" max="14319" width="26.5703125" style="1" customWidth="1"/>
    <col min="14320" max="14321" width="9.140625" style="1" customWidth="1"/>
    <col min="14322" max="14322" width="13.140625" style="1" bestFit="1" customWidth="1"/>
    <col min="14323" max="14570" width="9.140625" style="1"/>
    <col min="14571" max="14571" width="73" style="1" customWidth="1"/>
    <col min="14572" max="14575" width="26.5703125" style="1" customWidth="1"/>
    <col min="14576" max="14577" width="9.140625" style="1" customWidth="1"/>
    <col min="14578" max="14578" width="13.140625" style="1" bestFit="1" customWidth="1"/>
    <col min="14579" max="14826" width="9.140625" style="1"/>
    <col min="14827" max="14827" width="73" style="1" customWidth="1"/>
    <col min="14828" max="14831" width="26.5703125" style="1" customWidth="1"/>
    <col min="14832" max="14833" width="9.140625" style="1" customWidth="1"/>
    <col min="14834" max="14834" width="13.140625" style="1" bestFit="1" customWidth="1"/>
    <col min="14835" max="15082" width="9.140625" style="1"/>
    <col min="15083" max="15083" width="73" style="1" customWidth="1"/>
    <col min="15084" max="15087" width="26.5703125" style="1" customWidth="1"/>
    <col min="15088" max="15089" width="9.140625" style="1" customWidth="1"/>
    <col min="15090" max="15090" width="13.140625" style="1" bestFit="1" customWidth="1"/>
    <col min="15091" max="15338" width="9.140625" style="1"/>
    <col min="15339" max="15339" width="73" style="1" customWidth="1"/>
    <col min="15340" max="15343" width="26.5703125" style="1" customWidth="1"/>
    <col min="15344" max="15345" width="9.140625" style="1" customWidth="1"/>
    <col min="15346" max="15346" width="13.140625" style="1" bestFit="1" customWidth="1"/>
    <col min="15347" max="15594" width="9.140625" style="1"/>
    <col min="15595" max="15595" width="73" style="1" customWidth="1"/>
    <col min="15596" max="15599" width="26.5703125" style="1" customWidth="1"/>
    <col min="15600" max="15601" width="9.140625" style="1" customWidth="1"/>
    <col min="15602" max="15602" width="13.140625" style="1" bestFit="1" customWidth="1"/>
    <col min="15603" max="15850" width="9.140625" style="1"/>
    <col min="15851" max="15851" width="73" style="1" customWidth="1"/>
    <col min="15852" max="15855" width="26.5703125" style="1" customWidth="1"/>
    <col min="15856" max="15857" width="9.140625" style="1" customWidth="1"/>
    <col min="15858" max="15858" width="13.140625" style="1" bestFit="1" customWidth="1"/>
    <col min="15859" max="16106" width="9.140625" style="1"/>
    <col min="16107" max="16107" width="73" style="1" customWidth="1"/>
    <col min="16108" max="16111" width="26.5703125" style="1" customWidth="1"/>
    <col min="16112" max="16113" width="9.140625" style="1" customWidth="1"/>
    <col min="16114" max="16114" width="13.140625" style="1" bestFit="1" customWidth="1"/>
    <col min="16115" max="16384" width="9.140625" style="1"/>
  </cols>
  <sheetData>
    <row r="1" spans="1:16114" ht="30" customHeight="1" x14ac:dyDescent="0.25">
      <c r="A1" s="51" t="s">
        <v>189</v>
      </c>
      <c r="B1" s="52"/>
      <c r="C1" s="52"/>
      <c r="D1" s="52"/>
      <c r="E1" s="52"/>
      <c r="F1" s="53"/>
    </row>
    <row r="2" spans="1:16114" s="21" customFormat="1" ht="9" customHeight="1" x14ac:dyDescent="0.25">
      <c r="A2" s="22"/>
      <c r="B2" s="22"/>
      <c r="C2" s="22"/>
      <c r="D2" s="22"/>
      <c r="E2" s="35"/>
      <c r="F2" s="36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</row>
    <row r="3" spans="1:16114" s="21" customFormat="1" ht="30" customHeight="1" x14ac:dyDescent="0.25">
      <c r="A3" s="51" t="s">
        <v>132</v>
      </c>
      <c r="B3" s="52"/>
      <c r="C3" s="52"/>
      <c r="D3" s="52"/>
      <c r="E3" s="52"/>
      <c r="F3" s="5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</row>
    <row r="4" spans="1:16114" s="21" customFormat="1" ht="60" customHeight="1" x14ac:dyDescent="0.25">
      <c r="A4" s="34" t="s">
        <v>157</v>
      </c>
      <c r="B4" s="2" t="s">
        <v>156</v>
      </c>
      <c r="C4" s="2" t="s">
        <v>179</v>
      </c>
      <c r="D4" s="2" t="s">
        <v>180</v>
      </c>
      <c r="E4" s="2" t="s">
        <v>181</v>
      </c>
      <c r="F4" s="2" t="s">
        <v>182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</row>
    <row r="5" spans="1:16114" s="21" customFormat="1" ht="24.95" customHeight="1" x14ac:dyDescent="0.25">
      <c r="A5" s="7" t="s">
        <v>135</v>
      </c>
      <c r="B5" s="8">
        <f>B6</f>
        <v>3402240.37</v>
      </c>
      <c r="C5" s="8">
        <f t="shared" ref="C5:D5" si="0">C6</f>
        <v>4365721.63</v>
      </c>
      <c r="D5" s="29">
        <f t="shared" si="0"/>
        <v>3704654.7600000002</v>
      </c>
      <c r="E5" s="32">
        <f>(D5/B5)*100</f>
        <v>108.88868384099504</v>
      </c>
      <c r="F5" s="32">
        <f>(D5/C5)*100</f>
        <v>84.857786958808006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</row>
    <row r="6" spans="1:16114" s="21" customFormat="1" ht="24.95" customHeight="1" x14ac:dyDescent="0.25">
      <c r="A6" s="7" t="s">
        <v>2</v>
      </c>
      <c r="B6" s="8">
        <f>'RAČUN PRIHODA I RASHODA - EK'!C4</f>
        <v>3402240.37</v>
      </c>
      <c r="C6" s="8">
        <f>'RAČUN PRIHODA I RASHODA - EK'!D4</f>
        <v>4365721.63</v>
      </c>
      <c r="D6" s="29">
        <f>'RAČUN PRIHODA I RASHODA - EK'!E4</f>
        <v>3704654.7600000002</v>
      </c>
      <c r="E6" s="32">
        <f t="shared" ref="E6:E11" si="1">(D6/B6)*100</f>
        <v>108.88868384099504</v>
      </c>
      <c r="F6" s="32">
        <f t="shared" ref="F6:F11" si="2">(D6/C6)*100</f>
        <v>84.857786958808006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</row>
    <row r="7" spans="1:16114" s="21" customFormat="1" ht="24.95" customHeight="1" x14ac:dyDescent="0.25">
      <c r="A7" s="7" t="s">
        <v>136</v>
      </c>
      <c r="B7" s="8">
        <v>0</v>
      </c>
      <c r="C7" s="8">
        <v>0</v>
      </c>
      <c r="D7" s="29">
        <v>0</v>
      </c>
      <c r="E7" s="32" t="e">
        <f t="shared" si="1"/>
        <v>#DIV/0!</v>
      </c>
      <c r="F7" s="32" t="e">
        <f t="shared" si="2"/>
        <v>#DIV/0!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</row>
    <row r="8" spans="1:16114" s="21" customFormat="1" ht="24.95" customHeight="1" x14ac:dyDescent="0.25">
      <c r="A8" s="7" t="s">
        <v>137</v>
      </c>
      <c r="B8" s="8">
        <f>SUM(B9:B10)</f>
        <v>3429442.08</v>
      </c>
      <c r="C8" s="8">
        <f t="shared" ref="C8:D8" si="3">SUM(C9:C10)</f>
        <v>4363707.53</v>
      </c>
      <c r="D8" s="29">
        <f t="shared" si="3"/>
        <v>3983917.0299999993</v>
      </c>
      <c r="E8" s="32">
        <f t="shared" si="1"/>
        <v>116.16808031935035</v>
      </c>
      <c r="F8" s="32">
        <f t="shared" si="2"/>
        <v>91.29660965156387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</row>
    <row r="9" spans="1:16114" s="21" customFormat="1" ht="24.95" customHeight="1" x14ac:dyDescent="0.25">
      <c r="A9" s="7" t="s">
        <v>79</v>
      </c>
      <c r="B9" s="8">
        <v>3347982.2</v>
      </c>
      <c r="C9" s="8">
        <f>'RAČUN PRIHODA I RASHODA - EK'!D40</f>
        <v>4223037.1100000003</v>
      </c>
      <c r="D9" s="29">
        <f>'RAČUN PRIHODA I RASHODA - EK'!E40</f>
        <v>3854442.7099999995</v>
      </c>
      <c r="E9" s="32">
        <f t="shared" si="1"/>
        <v>115.12733580244242</v>
      </c>
      <c r="F9" s="32">
        <f t="shared" si="2"/>
        <v>91.271817168568504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</row>
    <row r="10" spans="1:16114" s="21" customFormat="1" ht="24.95" customHeight="1" x14ac:dyDescent="0.25">
      <c r="A10" s="7" t="s">
        <v>138</v>
      </c>
      <c r="B10" s="8">
        <v>81459.88</v>
      </c>
      <c r="C10" s="8">
        <f>'RAČUN PRIHODA I RASHODA - EK'!D90</f>
        <v>140670.41999999998</v>
      </c>
      <c r="D10" s="29">
        <f>'RAČUN PRIHODA I RASHODA - EK'!E90</f>
        <v>129474.31999999999</v>
      </c>
      <c r="E10" s="32">
        <f t="shared" si="1"/>
        <v>158.94243890366641</v>
      </c>
      <c r="F10" s="32">
        <f t="shared" si="2"/>
        <v>92.040899572205731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</row>
    <row r="11" spans="1:16114" s="21" customFormat="1" ht="24.95" customHeight="1" x14ac:dyDescent="0.25">
      <c r="A11" s="7" t="s">
        <v>139</v>
      </c>
      <c r="B11" s="8">
        <f>B5-B8</f>
        <v>-27201.709999999963</v>
      </c>
      <c r="C11" s="8">
        <f>C5-C8</f>
        <v>2014.0999999996275</v>
      </c>
      <c r="D11" s="29">
        <f>D5-D8</f>
        <v>-279262.26999999909</v>
      </c>
      <c r="E11" s="41">
        <f t="shared" si="1"/>
        <v>1026.6349799332449</v>
      </c>
      <c r="F11" s="41">
        <f t="shared" si="2"/>
        <v>-13865.362693016768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</row>
    <row r="12" spans="1:16114" s="21" customFormat="1" ht="9" customHeight="1" x14ac:dyDescent="0.25">
      <c r="A12" s="22"/>
      <c r="B12" s="22"/>
      <c r="C12" s="22"/>
      <c r="D12" s="22"/>
      <c r="E12" s="30"/>
      <c r="F12" s="3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</row>
    <row r="13" spans="1:16114" s="21" customFormat="1" ht="30" customHeight="1" x14ac:dyDescent="0.25">
      <c r="A13" s="54" t="s">
        <v>140</v>
      </c>
      <c r="B13" s="55"/>
      <c r="C13" s="55"/>
      <c r="D13" s="55"/>
      <c r="E13" s="55"/>
      <c r="F13" s="56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</row>
    <row r="14" spans="1:16114" s="21" customFormat="1" ht="60" customHeight="1" x14ac:dyDescent="0.25">
      <c r="A14" s="34" t="s">
        <v>157</v>
      </c>
      <c r="B14" s="2" t="s">
        <v>156</v>
      </c>
      <c r="C14" s="2" t="s">
        <v>179</v>
      </c>
      <c r="D14" s="2" t="s">
        <v>180</v>
      </c>
      <c r="E14" s="2" t="s">
        <v>181</v>
      </c>
      <c r="F14" s="2" t="s">
        <v>182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</row>
    <row r="15" spans="1:16114" s="21" customFormat="1" ht="24.95" customHeight="1" x14ac:dyDescent="0.25">
      <c r="A15" s="7" t="s">
        <v>129</v>
      </c>
      <c r="B15" s="8">
        <f>'RAČUN FINANCIRANJA - EK'!C4</f>
        <v>0</v>
      </c>
      <c r="C15" s="8">
        <f>'RAČUN FINANCIRANJA - EK'!D4</f>
        <v>0</v>
      </c>
      <c r="D15" s="29">
        <f>'RAČUN FINANCIRANJA - EK'!E4</f>
        <v>0</v>
      </c>
      <c r="E15" s="32" t="e">
        <f>(D15/B15)*100</f>
        <v>#DIV/0!</v>
      </c>
      <c r="F15" s="32" t="e">
        <f>(D15/C15)*100</f>
        <v>#DIV/0!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</row>
    <row r="16" spans="1:16114" s="21" customFormat="1" ht="24.95" customHeight="1" x14ac:dyDescent="0.25">
      <c r="A16" s="7" t="s">
        <v>130</v>
      </c>
      <c r="B16" s="8">
        <f>'RAČUN FINANCIRANJA - EK'!C7</f>
        <v>0</v>
      </c>
      <c r="C16" s="8">
        <f>'RAČUN FINANCIRANJA - EK'!D7</f>
        <v>0</v>
      </c>
      <c r="D16" s="29">
        <f>'RAČUN FINANCIRANJA - EK'!E7</f>
        <v>0</v>
      </c>
      <c r="E16" s="32" t="e">
        <f t="shared" ref="E16:E17" si="4">(D16/B16)*100</f>
        <v>#DIV/0!</v>
      </c>
      <c r="F16" s="32" t="e">
        <f>(D16/C16)*100</f>
        <v>#DIV/0!</v>
      </c>
    </row>
    <row r="17" spans="1:16114" s="21" customFormat="1" ht="24.95" customHeight="1" x14ac:dyDescent="0.25">
      <c r="A17" s="7" t="s">
        <v>158</v>
      </c>
      <c r="B17" s="8">
        <f>B15-B16</f>
        <v>0</v>
      </c>
      <c r="C17" s="8">
        <f t="shared" ref="C17:D17" si="5">C15-C16</f>
        <v>0</v>
      </c>
      <c r="D17" s="8">
        <f t="shared" si="5"/>
        <v>0</v>
      </c>
      <c r="E17" s="32" t="e">
        <f t="shared" si="4"/>
        <v>#DIV/0!</v>
      </c>
      <c r="F17" s="32" t="e">
        <f>(D17/C17)*100</f>
        <v>#DIV/0!</v>
      </c>
    </row>
    <row r="18" spans="1:16114" s="21" customFormat="1" ht="24.95" customHeight="1" x14ac:dyDescent="0.25">
      <c r="A18" s="7" t="s">
        <v>160</v>
      </c>
      <c r="B18" s="8">
        <v>25187.61</v>
      </c>
      <c r="C18" s="8">
        <v>-2014.1</v>
      </c>
      <c r="D18" s="29">
        <v>-5987.55</v>
      </c>
      <c r="E18" s="32">
        <f>(D18/B18)*100</f>
        <v>-23.771806852654937</v>
      </c>
      <c r="F18" s="32">
        <f>(D18/C18)*100</f>
        <v>297.28166426691826</v>
      </c>
    </row>
    <row r="19" spans="1:16114" s="21" customFormat="1" ht="24.95" customHeight="1" x14ac:dyDescent="0.25">
      <c r="A19" s="7" t="s">
        <v>144</v>
      </c>
      <c r="B19" s="8">
        <v>-2014.1</v>
      </c>
      <c r="C19" s="8">
        <v>0</v>
      </c>
      <c r="D19" s="8">
        <f>D11+D18</f>
        <v>-285249.81999999908</v>
      </c>
      <c r="E19" s="41">
        <f>(D19/B19)*100</f>
        <v>14162.64435728112</v>
      </c>
      <c r="F19" s="32" t="e">
        <f>(33215.27/0)*100</f>
        <v>#DIV/0!</v>
      </c>
    </row>
    <row r="21" spans="1:16114" ht="15.75" customHeight="1" x14ac:dyDescent="0.25">
      <c r="A21" s="72" t="s">
        <v>207</v>
      </c>
      <c r="D21" s="50" t="s">
        <v>159</v>
      </c>
      <c r="E21" s="50"/>
    </row>
    <row r="22" spans="1:16114" s="21" customFormat="1" ht="9" customHeight="1" x14ac:dyDescent="0.25">
      <c r="A22" s="73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</row>
    <row r="23" spans="1:16114" x14ac:dyDescent="0.25">
      <c r="A23" s="72" t="s">
        <v>208</v>
      </c>
    </row>
    <row r="24" spans="1:16114" x14ac:dyDescent="0.25">
      <c r="A24" s="72" t="s">
        <v>209</v>
      </c>
    </row>
    <row r="25" spans="1:16114" x14ac:dyDescent="0.25">
      <c r="A25" s="1"/>
      <c r="B25" s="26"/>
    </row>
    <row r="27" spans="1:16114" x14ac:dyDescent="0.25">
      <c r="B27" s="37"/>
      <c r="C27" s="37"/>
      <c r="D27" s="37"/>
    </row>
  </sheetData>
  <mergeCells count="4">
    <mergeCell ref="D21:E21"/>
    <mergeCell ref="A1:F1"/>
    <mergeCell ref="A3:F3"/>
    <mergeCell ref="A13:F13"/>
  </mergeCells>
  <pageMargins left="0.39370078740157483" right="0.39370078740157483" top="0.39370078740157483" bottom="0.39370078740157483" header="0" footer="0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1"/>
  <sheetViews>
    <sheetView zoomScale="80" zoomScaleNormal="80" workbookViewId="0">
      <selection activeCell="A29" sqref="A29"/>
    </sheetView>
  </sheetViews>
  <sheetFormatPr defaultRowHeight="15.75" x14ac:dyDescent="0.25"/>
  <cols>
    <col min="1" max="1" width="73" style="21" customWidth="1"/>
    <col min="2" max="4" width="26.5703125" style="21" customWidth="1"/>
    <col min="5" max="5" width="9.140625" style="21" customWidth="1"/>
    <col min="6" max="243" width="9.140625" style="1"/>
    <col min="244" max="244" width="73" style="1" customWidth="1"/>
    <col min="245" max="248" width="26.5703125" style="1" customWidth="1"/>
    <col min="249" max="250" width="9.140625" style="1" customWidth="1"/>
    <col min="251" max="251" width="13.140625" style="1" bestFit="1" customWidth="1"/>
    <col min="252" max="499" width="9.140625" style="1"/>
    <col min="500" max="500" width="73" style="1" customWidth="1"/>
    <col min="501" max="504" width="26.5703125" style="1" customWidth="1"/>
    <col min="505" max="506" width="9.140625" style="1" customWidth="1"/>
    <col min="507" max="507" width="13.140625" style="1" bestFit="1" customWidth="1"/>
    <col min="508" max="755" width="9.140625" style="1"/>
    <col min="756" max="756" width="73" style="1" customWidth="1"/>
    <col min="757" max="760" width="26.5703125" style="1" customWidth="1"/>
    <col min="761" max="762" width="9.140625" style="1" customWidth="1"/>
    <col min="763" max="763" width="13.140625" style="1" bestFit="1" customWidth="1"/>
    <col min="764" max="1011" width="9.140625" style="1"/>
    <col min="1012" max="1012" width="73" style="1" customWidth="1"/>
    <col min="1013" max="1016" width="26.5703125" style="1" customWidth="1"/>
    <col min="1017" max="1018" width="9.140625" style="1" customWidth="1"/>
    <col min="1019" max="1019" width="13.140625" style="1" bestFit="1" customWidth="1"/>
    <col min="1020" max="1267" width="9.140625" style="1"/>
    <col min="1268" max="1268" width="73" style="1" customWidth="1"/>
    <col min="1269" max="1272" width="26.5703125" style="1" customWidth="1"/>
    <col min="1273" max="1274" width="9.140625" style="1" customWidth="1"/>
    <col min="1275" max="1275" width="13.140625" style="1" bestFit="1" customWidth="1"/>
    <col min="1276" max="1523" width="9.140625" style="1"/>
    <col min="1524" max="1524" width="73" style="1" customWidth="1"/>
    <col min="1525" max="1528" width="26.5703125" style="1" customWidth="1"/>
    <col min="1529" max="1530" width="9.140625" style="1" customWidth="1"/>
    <col min="1531" max="1531" width="13.140625" style="1" bestFit="1" customWidth="1"/>
    <col min="1532" max="1779" width="9.140625" style="1"/>
    <col min="1780" max="1780" width="73" style="1" customWidth="1"/>
    <col min="1781" max="1784" width="26.5703125" style="1" customWidth="1"/>
    <col min="1785" max="1786" width="9.140625" style="1" customWidth="1"/>
    <col min="1787" max="1787" width="13.140625" style="1" bestFit="1" customWidth="1"/>
    <col min="1788" max="2035" width="9.140625" style="1"/>
    <col min="2036" max="2036" width="73" style="1" customWidth="1"/>
    <col min="2037" max="2040" width="26.5703125" style="1" customWidth="1"/>
    <col min="2041" max="2042" width="9.140625" style="1" customWidth="1"/>
    <col min="2043" max="2043" width="13.140625" style="1" bestFit="1" customWidth="1"/>
    <col min="2044" max="2291" width="9.140625" style="1"/>
    <col min="2292" max="2292" width="73" style="1" customWidth="1"/>
    <col min="2293" max="2296" width="26.5703125" style="1" customWidth="1"/>
    <col min="2297" max="2298" width="9.140625" style="1" customWidth="1"/>
    <col min="2299" max="2299" width="13.140625" style="1" bestFit="1" customWidth="1"/>
    <col min="2300" max="2547" width="9.140625" style="1"/>
    <col min="2548" max="2548" width="73" style="1" customWidth="1"/>
    <col min="2549" max="2552" width="26.5703125" style="1" customWidth="1"/>
    <col min="2553" max="2554" width="9.140625" style="1" customWidth="1"/>
    <col min="2555" max="2555" width="13.140625" style="1" bestFit="1" customWidth="1"/>
    <col min="2556" max="2803" width="9.140625" style="1"/>
    <col min="2804" max="2804" width="73" style="1" customWidth="1"/>
    <col min="2805" max="2808" width="26.5703125" style="1" customWidth="1"/>
    <col min="2809" max="2810" width="9.140625" style="1" customWidth="1"/>
    <col min="2811" max="2811" width="13.140625" style="1" bestFit="1" customWidth="1"/>
    <col min="2812" max="3059" width="9.140625" style="1"/>
    <col min="3060" max="3060" width="73" style="1" customWidth="1"/>
    <col min="3061" max="3064" width="26.5703125" style="1" customWidth="1"/>
    <col min="3065" max="3066" width="9.140625" style="1" customWidth="1"/>
    <col min="3067" max="3067" width="13.140625" style="1" bestFit="1" customWidth="1"/>
    <col min="3068" max="3315" width="9.140625" style="1"/>
    <col min="3316" max="3316" width="73" style="1" customWidth="1"/>
    <col min="3317" max="3320" width="26.5703125" style="1" customWidth="1"/>
    <col min="3321" max="3322" width="9.140625" style="1" customWidth="1"/>
    <col min="3323" max="3323" width="13.140625" style="1" bestFit="1" customWidth="1"/>
    <col min="3324" max="3571" width="9.140625" style="1"/>
    <col min="3572" max="3572" width="73" style="1" customWidth="1"/>
    <col min="3573" max="3576" width="26.5703125" style="1" customWidth="1"/>
    <col min="3577" max="3578" width="9.140625" style="1" customWidth="1"/>
    <col min="3579" max="3579" width="13.140625" style="1" bestFit="1" customWidth="1"/>
    <col min="3580" max="3827" width="9.140625" style="1"/>
    <col min="3828" max="3828" width="73" style="1" customWidth="1"/>
    <col min="3829" max="3832" width="26.5703125" style="1" customWidth="1"/>
    <col min="3833" max="3834" width="9.140625" style="1" customWidth="1"/>
    <col min="3835" max="3835" width="13.140625" style="1" bestFit="1" customWidth="1"/>
    <col min="3836" max="4083" width="9.140625" style="1"/>
    <col min="4084" max="4084" width="73" style="1" customWidth="1"/>
    <col min="4085" max="4088" width="26.5703125" style="1" customWidth="1"/>
    <col min="4089" max="4090" width="9.140625" style="1" customWidth="1"/>
    <col min="4091" max="4091" width="13.140625" style="1" bestFit="1" customWidth="1"/>
    <col min="4092" max="4339" width="9.140625" style="1"/>
    <col min="4340" max="4340" width="73" style="1" customWidth="1"/>
    <col min="4341" max="4344" width="26.5703125" style="1" customWidth="1"/>
    <col min="4345" max="4346" width="9.140625" style="1" customWidth="1"/>
    <col min="4347" max="4347" width="13.140625" style="1" bestFit="1" customWidth="1"/>
    <col min="4348" max="4595" width="9.140625" style="1"/>
    <col min="4596" max="4596" width="73" style="1" customWidth="1"/>
    <col min="4597" max="4600" width="26.5703125" style="1" customWidth="1"/>
    <col min="4601" max="4602" width="9.140625" style="1" customWidth="1"/>
    <col min="4603" max="4603" width="13.140625" style="1" bestFit="1" customWidth="1"/>
    <col min="4604" max="4851" width="9.140625" style="1"/>
    <col min="4852" max="4852" width="73" style="1" customWidth="1"/>
    <col min="4853" max="4856" width="26.5703125" style="1" customWidth="1"/>
    <col min="4857" max="4858" width="9.140625" style="1" customWidth="1"/>
    <col min="4859" max="4859" width="13.140625" style="1" bestFit="1" customWidth="1"/>
    <col min="4860" max="5107" width="9.140625" style="1"/>
    <col min="5108" max="5108" width="73" style="1" customWidth="1"/>
    <col min="5109" max="5112" width="26.5703125" style="1" customWidth="1"/>
    <col min="5113" max="5114" width="9.140625" style="1" customWidth="1"/>
    <col min="5115" max="5115" width="13.140625" style="1" bestFit="1" customWidth="1"/>
    <col min="5116" max="5363" width="9.140625" style="1"/>
    <col min="5364" max="5364" width="73" style="1" customWidth="1"/>
    <col min="5365" max="5368" width="26.5703125" style="1" customWidth="1"/>
    <col min="5369" max="5370" width="9.140625" style="1" customWidth="1"/>
    <col min="5371" max="5371" width="13.140625" style="1" bestFit="1" customWidth="1"/>
    <col min="5372" max="5619" width="9.140625" style="1"/>
    <col min="5620" max="5620" width="73" style="1" customWidth="1"/>
    <col min="5621" max="5624" width="26.5703125" style="1" customWidth="1"/>
    <col min="5625" max="5626" width="9.140625" style="1" customWidth="1"/>
    <col min="5627" max="5627" width="13.140625" style="1" bestFit="1" customWidth="1"/>
    <col min="5628" max="5875" width="9.140625" style="1"/>
    <col min="5876" max="5876" width="73" style="1" customWidth="1"/>
    <col min="5877" max="5880" width="26.5703125" style="1" customWidth="1"/>
    <col min="5881" max="5882" width="9.140625" style="1" customWidth="1"/>
    <col min="5883" max="5883" width="13.140625" style="1" bestFit="1" customWidth="1"/>
    <col min="5884" max="6131" width="9.140625" style="1"/>
    <col min="6132" max="6132" width="73" style="1" customWidth="1"/>
    <col min="6133" max="6136" width="26.5703125" style="1" customWidth="1"/>
    <col min="6137" max="6138" width="9.140625" style="1" customWidth="1"/>
    <col min="6139" max="6139" width="13.140625" style="1" bestFit="1" customWidth="1"/>
    <col min="6140" max="6387" width="9.140625" style="1"/>
    <col min="6388" max="6388" width="73" style="1" customWidth="1"/>
    <col min="6389" max="6392" width="26.5703125" style="1" customWidth="1"/>
    <col min="6393" max="6394" width="9.140625" style="1" customWidth="1"/>
    <col min="6395" max="6395" width="13.140625" style="1" bestFit="1" customWidth="1"/>
    <col min="6396" max="6643" width="9.140625" style="1"/>
    <col min="6644" max="6644" width="73" style="1" customWidth="1"/>
    <col min="6645" max="6648" width="26.5703125" style="1" customWidth="1"/>
    <col min="6649" max="6650" width="9.140625" style="1" customWidth="1"/>
    <col min="6651" max="6651" width="13.140625" style="1" bestFit="1" customWidth="1"/>
    <col min="6652" max="6899" width="9.140625" style="1"/>
    <col min="6900" max="6900" width="73" style="1" customWidth="1"/>
    <col min="6901" max="6904" width="26.5703125" style="1" customWidth="1"/>
    <col min="6905" max="6906" width="9.140625" style="1" customWidth="1"/>
    <col min="6907" max="6907" width="13.140625" style="1" bestFit="1" customWidth="1"/>
    <col min="6908" max="7155" width="9.140625" style="1"/>
    <col min="7156" max="7156" width="73" style="1" customWidth="1"/>
    <col min="7157" max="7160" width="26.5703125" style="1" customWidth="1"/>
    <col min="7161" max="7162" width="9.140625" style="1" customWidth="1"/>
    <col min="7163" max="7163" width="13.140625" style="1" bestFit="1" customWidth="1"/>
    <col min="7164" max="7411" width="9.140625" style="1"/>
    <col min="7412" max="7412" width="73" style="1" customWidth="1"/>
    <col min="7413" max="7416" width="26.5703125" style="1" customWidth="1"/>
    <col min="7417" max="7418" width="9.140625" style="1" customWidth="1"/>
    <col min="7419" max="7419" width="13.140625" style="1" bestFit="1" customWidth="1"/>
    <col min="7420" max="7667" width="9.140625" style="1"/>
    <col min="7668" max="7668" width="73" style="1" customWidth="1"/>
    <col min="7669" max="7672" width="26.5703125" style="1" customWidth="1"/>
    <col min="7673" max="7674" width="9.140625" style="1" customWidth="1"/>
    <col min="7675" max="7675" width="13.140625" style="1" bestFit="1" customWidth="1"/>
    <col min="7676" max="7923" width="9.140625" style="1"/>
    <col min="7924" max="7924" width="73" style="1" customWidth="1"/>
    <col min="7925" max="7928" width="26.5703125" style="1" customWidth="1"/>
    <col min="7929" max="7930" width="9.140625" style="1" customWidth="1"/>
    <col min="7931" max="7931" width="13.140625" style="1" bestFit="1" customWidth="1"/>
    <col min="7932" max="8179" width="9.140625" style="1"/>
    <col min="8180" max="8180" width="73" style="1" customWidth="1"/>
    <col min="8181" max="8184" width="26.5703125" style="1" customWidth="1"/>
    <col min="8185" max="8186" width="9.140625" style="1" customWidth="1"/>
    <col min="8187" max="8187" width="13.140625" style="1" bestFit="1" customWidth="1"/>
    <col min="8188" max="8435" width="9.140625" style="1"/>
    <col min="8436" max="8436" width="73" style="1" customWidth="1"/>
    <col min="8437" max="8440" width="26.5703125" style="1" customWidth="1"/>
    <col min="8441" max="8442" width="9.140625" style="1" customWidth="1"/>
    <col min="8443" max="8443" width="13.140625" style="1" bestFit="1" customWidth="1"/>
    <col min="8444" max="8691" width="9.140625" style="1"/>
    <col min="8692" max="8692" width="73" style="1" customWidth="1"/>
    <col min="8693" max="8696" width="26.5703125" style="1" customWidth="1"/>
    <col min="8697" max="8698" width="9.140625" style="1" customWidth="1"/>
    <col min="8699" max="8699" width="13.140625" style="1" bestFit="1" customWidth="1"/>
    <col min="8700" max="8947" width="9.140625" style="1"/>
    <col min="8948" max="8948" width="73" style="1" customWidth="1"/>
    <col min="8949" max="8952" width="26.5703125" style="1" customWidth="1"/>
    <col min="8953" max="8954" width="9.140625" style="1" customWidth="1"/>
    <col min="8955" max="8955" width="13.140625" style="1" bestFit="1" customWidth="1"/>
    <col min="8956" max="9203" width="9.140625" style="1"/>
    <col min="9204" max="9204" width="73" style="1" customWidth="1"/>
    <col min="9205" max="9208" width="26.5703125" style="1" customWidth="1"/>
    <col min="9209" max="9210" width="9.140625" style="1" customWidth="1"/>
    <col min="9211" max="9211" width="13.140625" style="1" bestFit="1" customWidth="1"/>
    <col min="9212" max="9459" width="9.140625" style="1"/>
    <col min="9460" max="9460" width="73" style="1" customWidth="1"/>
    <col min="9461" max="9464" width="26.5703125" style="1" customWidth="1"/>
    <col min="9465" max="9466" width="9.140625" style="1" customWidth="1"/>
    <col min="9467" max="9467" width="13.140625" style="1" bestFit="1" customWidth="1"/>
    <col min="9468" max="9715" width="9.140625" style="1"/>
    <col min="9716" max="9716" width="73" style="1" customWidth="1"/>
    <col min="9717" max="9720" width="26.5703125" style="1" customWidth="1"/>
    <col min="9721" max="9722" width="9.140625" style="1" customWidth="1"/>
    <col min="9723" max="9723" width="13.140625" style="1" bestFit="1" customWidth="1"/>
    <col min="9724" max="9971" width="9.140625" style="1"/>
    <col min="9972" max="9972" width="73" style="1" customWidth="1"/>
    <col min="9973" max="9976" width="26.5703125" style="1" customWidth="1"/>
    <col min="9977" max="9978" width="9.140625" style="1" customWidth="1"/>
    <col min="9979" max="9979" width="13.140625" style="1" bestFit="1" customWidth="1"/>
    <col min="9980" max="10227" width="9.140625" style="1"/>
    <col min="10228" max="10228" width="73" style="1" customWidth="1"/>
    <col min="10229" max="10232" width="26.5703125" style="1" customWidth="1"/>
    <col min="10233" max="10234" width="9.140625" style="1" customWidth="1"/>
    <col min="10235" max="10235" width="13.140625" style="1" bestFit="1" customWidth="1"/>
    <col min="10236" max="10483" width="9.140625" style="1"/>
    <col min="10484" max="10484" width="73" style="1" customWidth="1"/>
    <col min="10485" max="10488" width="26.5703125" style="1" customWidth="1"/>
    <col min="10489" max="10490" width="9.140625" style="1" customWidth="1"/>
    <col min="10491" max="10491" width="13.140625" style="1" bestFit="1" customWidth="1"/>
    <col min="10492" max="10739" width="9.140625" style="1"/>
    <col min="10740" max="10740" width="73" style="1" customWidth="1"/>
    <col min="10741" max="10744" width="26.5703125" style="1" customWidth="1"/>
    <col min="10745" max="10746" width="9.140625" style="1" customWidth="1"/>
    <col min="10747" max="10747" width="13.140625" style="1" bestFit="1" customWidth="1"/>
    <col min="10748" max="10995" width="9.140625" style="1"/>
    <col min="10996" max="10996" width="73" style="1" customWidth="1"/>
    <col min="10997" max="11000" width="26.5703125" style="1" customWidth="1"/>
    <col min="11001" max="11002" width="9.140625" style="1" customWidth="1"/>
    <col min="11003" max="11003" width="13.140625" style="1" bestFit="1" customWidth="1"/>
    <col min="11004" max="11251" width="9.140625" style="1"/>
    <col min="11252" max="11252" width="73" style="1" customWidth="1"/>
    <col min="11253" max="11256" width="26.5703125" style="1" customWidth="1"/>
    <col min="11257" max="11258" width="9.140625" style="1" customWidth="1"/>
    <col min="11259" max="11259" width="13.140625" style="1" bestFit="1" customWidth="1"/>
    <col min="11260" max="11507" width="9.140625" style="1"/>
    <col min="11508" max="11508" width="73" style="1" customWidth="1"/>
    <col min="11509" max="11512" width="26.5703125" style="1" customWidth="1"/>
    <col min="11513" max="11514" width="9.140625" style="1" customWidth="1"/>
    <col min="11515" max="11515" width="13.140625" style="1" bestFit="1" customWidth="1"/>
    <col min="11516" max="11763" width="9.140625" style="1"/>
    <col min="11764" max="11764" width="73" style="1" customWidth="1"/>
    <col min="11765" max="11768" width="26.5703125" style="1" customWidth="1"/>
    <col min="11769" max="11770" width="9.140625" style="1" customWidth="1"/>
    <col min="11771" max="11771" width="13.140625" style="1" bestFit="1" customWidth="1"/>
    <col min="11772" max="12019" width="9.140625" style="1"/>
    <col min="12020" max="12020" width="73" style="1" customWidth="1"/>
    <col min="12021" max="12024" width="26.5703125" style="1" customWidth="1"/>
    <col min="12025" max="12026" width="9.140625" style="1" customWidth="1"/>
    <col min="12027" max="12027" width="13.140625" style="1" bestFit="1" customWidth="1"/>
    <col min="12028" max="12275" width="9.140625" style="1"/>
    <col min="12276" max="12276" width="73" style="1" customWidth="1"/>
    <col min="12277" max="12280" width="26.5703125" style="1" customWidth="1"/>
    <col min="12281" max="12282" width="9.140625" style="1" customWidth="1"/>
    <col min="12283" max="12283" width="13.140625" style="1" bestFit="1" customWidth="1"/>
    <col min="12284" max="12531" width="9.140625" style="1"/>
    <col min="12532" max="12532" width="73" style="1" customWidth="1"/>
    <col min="12533" max="12536" width="26.5703125" style="1" customWidth="1"/>
    <col min="12537" max="12538" width="9.140625" style="1" customWidth="1"/>
    <col min="12539" max="12539" width="13.140625" style="1" bestFit="1" customWidth="1"/>
    <col min="12540" max="12787" width="9.140625" style="1"/>
    <col min="12788" max="12788" width="73" style="1" customWidth="1"/>
    <col min="12789" max="12792" width="26.5703125" style="1" customWidth="1"/>
    <col min="12793" max="12794" width="9.140625" style="1" customWidth="1"/>
    <col min="12795" max="12795" width="13.140625" style="1" bestFit="1" customWidth="1"/>
    <col min="12796" max="13043" width="9.140625" style="1"/>
    <col min="13044" max="13044" width="73" style="1" customWidth="1"/>
    <col min="13045" max="13048" width="26.5703125" style="1" customWidth="1"/>
    <col min="13049" max="13050" width="9.140625" style="1" customWidth="1"/>
    <col min="13051" max="13051" width="13.140625" style="1" bestFit="1" customWidth="1"/>
    <col min="13052" max="13299" width="9.140625" style="1"/>
    <col min="13300" max="13300" width="73" style="1" customWidth="1"/>
    <col min="13301" max="13304" width="26.5703125" style="1" customWidth="1"/>
    <col min="13305" max="13306" width="9.140625" style="1" customWidth="1"/>
    <col min="13307" max="13307" width="13.140625" style="1" bestFit="1" customWidth="1"/>
    <col min="13308" max="13555" width="9.140625" style="1"/>
    <col min="13556" max="13556" width="73" style="1" customWidth="1"/>
    <col min="13557" max="13560" width="26.5703125" style="1" customWidth="1"/>
    <col min="13561" max="13562" width="9.140625" style="1" customWidth="1"/>
    <col min="13563" max="13563" width="13.140625" style="1" bestFit="1" customWidth="1"/>
    <col min="13564" max="13811" width="9.140625" style="1"/>
    <col min="13812" max="13812" width="73" style="1" customWidth="1"/>
    <col min="13813" max="13816" width="26.5703125" style="1" customWidth="1"/>
    <col min="13817" max="13818" width="9.140625" style="1" customWidth="1"/>
    <col min="13819" max="13819" width="13.140625" style="1" bestFit="1" customWidth="1"/>
    <col min="13820" max="14067" width="9.140625" style="1"/>
    <col min="14068" max="14068" width="73" style="1" customWidth="1"/>
    <col min="14069" max="14072" width="26.5703125" style="1" customWidth="1"/>
    <col min="14073" max="14074" width="9.140625" style="1" customWidth="1"/>
    <col min="14075" max="14075" width="13.140625" style="1" bestFit="1" customWidth="1"/>
    <col min="14076" max="14323" width="9.140625" style="1"/>
    <col min="14324" max="14324" width="73" style="1" customWidth="1"/>
    <col min="14325" max="14328" width="26.5703125" style="1" customWidth="1"/>
    <col min="14329" max="14330" width="9.140625" style="1" customWidth="1"/>
    <col min="14331" max="14331" width="13.140625" style="1" bestFit="1" customWidth="1"/>
    <col min="14332" max="14579" width="9.140625" style="1"/>
    <col min="14580" max="14580" width="73" style="1" customWidth="1"/>
    <col min="14581" max="14584" width="26.5703125" style="1" customWidth="1"/>
    <col min="14585" max="14586" width="9.140625" style="1" customWidth="1"/>
    <col min="14587" max="14587" width="13.140625" style="1" bestFit="1" customWidth="1"/>
    <col min="14588" max="14835" width="9.140625" style="1"/>
    <col min="14836" max="14836" width="73" style="1" customWidth="1"/>
    <col min="14837" max="14840" width="26.5703125" style="1" customWidth="1"/>
    <col min="14841" max="14842" width="9.140625" style="1" customWidth="1"/>
    <col min="14843" max="14843" width="13.140625" style="1" bestFit="1" customWidth="1"/>
    <col min="14844" max="15091" width="9.140625" style="1"/>
    <col min="15092" max="15092" width="73" style="1" customWidth="1"/>
    <col min="15093" max="15096" width="26.5703125" style="1" customWidth="1"/>
    <col min="15097" max="15098" width="9.140625" style="1" customWidth="1"/>
    <col min="15099" max="15099" width="13.140625" style="1" bestFit="1" customWidth="1"/>
    <col min="15100" max="15347" width="9.140625" style="1"/>
    <col min="15348" max="15348" width="73" style="1" customWidth="1"/>
    <col min="15349" max="15352" width="26.5703125" style="1" customWidth="1"/>
    <col min="15353" max="15354" width="9.140625" style="1" customWidth="1"/>
    <col min="15355" max="15355" width="13.140625" style="1" bestFit="1" customWidth="1"/>
    <col min="15356" max="15603" width="9.140625" style="1"/>
    <col min="15604" max="15604" width="73" style="1" customWidth="1"/>
    <col min="15605" max="15608" width="26.5703125" style="1" customWidth="1"/>
    <col min="15609" max="15610" width="9.140625" style="1" customWidth="1"/>
    <col min="15611" max="15611" width="13.140625" style="1" bestFit="1" customWidth="1"/>
    <col min="15612" max="15859" width="9.140625" style="1"/>
    <col min="15860" max="15860" width="73" style="1" customWidth="1"/>
    <col min="15861" max="15864" width="26.5703125" style="1" customWidth="1"/>
    <col min="15865" max="15866" width="9.140625" style="1" customWidth="1"/>
    <col min="15867" max="15867" width="13.140625" style="1" bestFit="1" customWidth="1"/>
    <col min="15868" max="16115" width="9.140625" style="1"/>
    <col min="16116" max="16116" width="73" style="1" customWidth="1"/>
    <col min="16117" max="16120" width="26.5703125" style="1" customWidth="1"/>
    <col min="16121" max="16122" width="9.140625" style="1" customWidth="1"/>
    <col min="16123" max="16123" width="13.140625" style="1" bestFit="1" customWidth="1"/>
    <col min="16124" max="16384" width="9.140625" style="1"/>
  </cols>
  <sheetData>
    <row r="1" spans="1:4" ht="30" customHeight="1" x14ac:dyDescent="0.25">
      <c r="A1" s="51" t="s">
        <v>154</v>
      </c>
      <c r="B1" s="52"/>
      <c r="C1" s="52"/>
      <c r="D1" s="53"/>
    </row>
    <row r="2" spans="1:4" ht="30" customHeight="1" x14ac:dyDescent="0.25">
      <c r="A2" s="2" t="s">
        <v>132</v>
      </c>
      <c r="B2" s="2" t="s">
        <v>133</v>
      </c>
      <c r="C2" s="2" t="s">
        <v>150</v>
      </c>
      <c r="D2" s="2" t="s">
        <v>134</v>
      </c>
    </row>
    <row r="3" spans="1:4" ht="20.100000000000001" customHeight="1" x14ac:dyDescent="0.25">
      <c r="A3" s="7" t="s">
        <v>135</v>
      </c>
      <c r="B3" s="8">
        <f>B4</f>
        <v>3402240.37</v>
      </c>
      <c r="C3" s="8">
        <f t="shared" ref="C3:D3" si="0">C4</f>
        <v>4365721.63</v>
      </c>
      <c r="D3" s="8">
        <f t="shared" si="0"/>
        <v>3704654.7600000002</v>
      </c>
    </row>
    <row r="4" spans="1:4" ht="20.100000000000001" customHeight="1" x14ac:dyDescent="0.25">
      <c r="A4" s="7" t="s">
        <v>2</v>
      </c>
      <c r="B4" s="8">
        <f>'RAČUN PRIHODA I RASHODA - EK'!C4</f>
        <v>3402240.37</v>
      </c>
      <c r="C4" s="8">
        <f>'RAČUN PRIHODA I RASHODA - EK'!D4</f>
        <v>4365721.63</v>
      </c>
      <c r="D4" s="8">
        <f>'RAČUN PRIHODA I RASHODA - EK'!E4</f>
        <v>3704654.7600000002</v>
      </c>
    </row>
    <row r="5" spans="1:4" ht="20.100000000000001" customHeight="1" x14ac:dyDescent="0.25">
      <c r="A5" s="7" t="s">
        <v>136</v>
      </c>
      <c r="B5" s="8">
        <v>0</v>
      </c>
      <c r="C5" s="8">
        <v>0</v>
      </c>
      <c r="D5" s="8">
        <v>0</v>
      </c>
    </row>
    <row r="6" spans="1:4" ht="20.100000000000001" customHeight="1" x14ac:dyDescent="0.25">
      <c r="A6" s="7" t="s">
        <v>137</v>
      </c>
      <c r="B6" s="8">
        <f>SUM(B7:B8)</f>
        <v>3429442.08</v>
      </c>
      <c r="C6" s="8">
        <f t="shared" ref="C6:D6" si="1">SUM(C7:C8)</f>
        <v>4363707.53</v>
      </c>
      <c r="D6" s="8">
        <f t="shared" si="1"/>
        <v>3983917.0299999993</v>
      </c>
    </row>
    <row r="7" spans="1:4" ht="20.100000000000001" customHeight="1" x14ac:dyDescent="0.25">
      <c r="A7" s="7" t="s">
        <v>79</v>
      </c>
      <c r="B7" s="8">
        <f>'RAČUN PRIHODA I RASHODA - EK'!C40</f>
        <v>3347982.2</v>
      </c>
      <c r="C7" s="8">
        <f>'RAČUN PRIHODA I RASHODA - EK'!D40</f>
        <v>4223037.1100000003</v>
      </c>
      <c r="D7" s="8">
        <f>'RAČUN PRIHODA I RASHODA - EK'!E40</f>
        <v>3854442.7099999995</v>
      </c>
    </row>
    <row r="8" spans="1:4" ht="20.100000000000001" customHeight="1" x14ac:dyDescent="0.25">
      <c r="A8" s="7" t="s">
        <v>138</v>
      </c>
      <c r="B8" s="8">
        <f>'RAČUN PRIHODA I RASHODA - EK'!C90</f>
        <v>81459.88</v>
      </c>
      <c r="C8" s="8">
        <f>'RAČUN PRIHODA I RASHODA - EK'!D90</f>
        <v>140670.41999999998</v>
      </c>
      <c r="D8" s="8">
        <f>'RAČUN PRIHODA I RASHODA - EK'!E90</f>
        <v>129474.31999999999</v>
      </c>
    </row>
    <row r="9" spans="1:4" ht="20.100000000000001" customHeight="1" x14ac:dyDescent="0.25">
      <c r="A9" s="7" t="s">
        <v>139</v>
      </c>
      <c r="B9" s="8">
        <f>B3-B6</f>
        <v>-27201.709999999963</v>
      </c>
      <c r="C9" s="8">
        <f>C3-C6</f>
        <v>2014.0999999996275</v>
      </c>
      <c r="D9" s="8">
        <f>D3-D6</f>
        <v>-279262.26999999909</v>
      </c>
    </row>
    <row r="10" spans="1:4" ht="9" customHeight="1" x14ac:dyDescent="0.25">
      <c r="A10" s="22"/>
      <c r="B10" s="22"/>
      <c r="C10" s="22"/>
      <c r="D10" s="22"/>
    </row>
    <row r="11" spans="1:4" ht="30" customHeight="1" x14ac:dyDescent="0.25">
      <c r="A11" s="2" t="s">
        <v>140</v>
      </c>
      <c r="B11" s="2" t="s">
        <v>133</v>
      </c>
      <c r="C11" s="2" t="s">
        <v>150</v>
      </c>
      <c r="D11" s="2" t="s">
        <v>134</v>
      </c>
    </row>
    <row r="12" spans="1:4" ht="20.100000000000001" customHeight="1" x14ac:dyDescent="0.25">
      <c r="A12" s="7" t="s">
        <v>129</v>
      </c>
      <c r="B12" s="8">
        <f>'RAČUN FINANCIRANJA - EK'!C4</f>
        <v>0</v>
      </c>
      <c r="C12" s="8">
        <f>'RAČUN FINANCIRANJA - EK'!D4</f>
        <v>0</v>
      </c>
      <c r="D12" s="8">
        <f>'RAČUN FINANCIRANJA - EK'!E4</f>
        <v>0</v>
      </c>
    </row>
    <row r="13" spans="1:4" s="21" customFormat="1" ht="20.100000000000001" customHeight="1" x14ac:dyDescent="0.25">
      <c r="A13" s="7" t="s">
        <v>130</v>
      </c>
      <c r="B13" s="8">
        <f>'RAČUN FINANCIRANJA - EK'!C7</f>
        <v>0</v>
      </c>
      <c r="C13" s="8">
        <f>'RAČUN FINANCIRANJA - EK'!D7</f>
        <v>0</v>
      </c>
      <c r="D13" s="8">
        <f>'RAČUN FINANCIRANJA - EK'!E7</f>
        <v>0</v>
      </c>
    </row>
    <row r="14" spans="1:4" s="21" customFormat="1" ht="20.100000000000001" customHeight="1" x14ac:dyDescent="0.25">
      <c r="A14" s="7" t="s">
        <v>141</v>
      </c>
      <c r="B14" s="8">
        <f>B12-B13</f>
        <v>0</v>
      </c>
      <c r="C14" s="8">
        <f t="shared" ref="C14:D14" si="2">C12-C13</f>
        <v>0</v>
      </c>
      <c r="D14" s="8">
        <f t="shared" si="2"/>
        <v>0</v>
      </c>
    </row>
    <row r="15" spans="1:4" s="21" customFormat="1" ht="20.100000000000001" customHeight="1" x14ac:dyDescent="0.25">
      <c r="A15" s="7" t="s">
        <v>142</v>
      </c>
      <c r="B15" s="8">
        <f>B9+B14</f>
        <v>-27201.709999999963</v>
      </c>
      <c r="C15" s="8">
        <f t="shared" ref="C15:D15" si="3">C9+C14</f>
        <v>2014.0999999996275</v>
      </c>
      <c r="D15" s="8">
        <f t="shared" si="3"/>
        <v>-279262.26999999909</v>
      </c>
    </row>
    <row r="16" spans="1:4" ht="9" customHeight="1" x14ac:dyDescent="0.25">
      <c r="A16" s="22"/>
      <c r="B16" s="22"/>
      <c r="C16" s="22"/>
      <c r="D16" s="22"/>
    </row>
    <row r="17" spans="1:4" ht="30" customHeight="1" x14ac:dyDescent="0.25">
      <c r="A17" s="2" t="s">
        <v>149</v>
      </c>
      <c r="B17" s="2" t="s">
        <v>133</v>
      </c>
      <c r="C17" s="2" t="s">
        <v>150</v>
      </c>
      <c r="D17" s="2" t="s">
        <v>134</v>
      </c>
    </row>
    <row r="18" spans="1:4" ht="20.100000000000001" customHeight="1" x14ac:dyDescent="0.25">
      <c r="A18" s="7" t="s">
        <v>143</v>
      </c>
      <c r="B18" s="8">
        <v>33830.980000000003</v>
      </c>
      <c r="C18" s="8">
        <v>25187.61</v>
      </c>
      <c r="D18" s="8">
        <v>25187.61</v>
      </c>
    </row>
    <row r="19" spans="1:4" ht="20.100000000000001" customHeight="1" x14ac:dyDescent="0.25">
      <c r="A19" s="7" t="s">
        <v>144</v>
      </c>
      <c r="B19" s="8">
        <f>B15+B18</f>
        <v>6629.2700000000405</v>
      </c>
      <c r="C19" s="8">
        <f>C15+C18</f>
        <v>27201.709999999628</v>
      </c>
      <c r="D19" s="8">
        <f t="shared" ref="D19" si="4">D15+D18</f>
        <v>-254074.6599999991</v>
      </c>
    </row>
    <row r="20" spans="1:4" ht="47.25" x14ac:dyDescent="0.25">
      <c r="A20" s="23" t="s">
        <v>145</v>
      </c>
      <c r="B20" s="8">
        <f>B9+B14+B18-B19</f>
        <v>0</v>
      </c>
      <c r="C20" s="8">
        <f>C9+C14+C18-C19</f>
        <v>0</v>
      </c>
      <c r="D20" s="8">
        <f>D9+D14+D18-D19</f>
        <v>0</v>
      </c>
    </row>
    <row r="21" spans="1:4" s="21" customFormat="1" ht="9" customHeight="1" x14ac:dyDescent="0.25">
      <c r="C21" s="57"/>
      <c r="D21" s="57"/>
    </row>
    <row r="22" spans="1:4" ht="30" customHeight="1" x14ac:dyDescent="0.25">
      <c r="A22" s="2" t="s">
        <v>146</v>
      </c>
      <c r="B22" s="2" t="s">
        <v>133</v>
      </c>
      <c r="C22" s="2" t="s">
        <v>150</v>
      </c>
      <c r="D22" s="2" t="s">
        <v>134</v>
      </c>
    </row>
    <row r="23" spans="1:4" ht="20.100000000000001" customHeight="1" x14ac:dyDescent="0.25">
      <c r="A23" s="24" t="s">
        <v>143</v>
      </c>
      <c r="B23" s="8">
        <v>0</v>
      </c>
      <c r="C23" s="8">
        <v>0</v>
      </c>
      <c r="D23" s="8">
        <v>0</v>
      </c>
    </row>
    <row r="24" spans="1:4" ht="31.5" x14ac:dyDescent="0.25">
      <c r="A24" s="25" t="s">
        <v>147</v>
      </c>
      <c r="B24" s="8">
        <v>0</v>
      </c>
      <c r="C24" s="8">
        <v>0</v>
      </c>
      <c r="D24" s="8">
        <v>0</v>
      </c>
    </row>
    <row r="25" spans="1:4" ht="20.100000000000001" customHeight="1" x14ac:dyDescent="0.25">
      <c r="A25" s="24" t="s">
        <v>148</v>
      </c>
      <c r="B25" s="8">
        <v>0</v>
      </c>
      <c r="C25" s="8">
        <v>0</v>
      </c>
      <c r="D25" s="8">
        <v>0</v>
      </c>
    </row>
    <row r="26" spans="1:4" ht="20.100000000000001" customHeight="1" x14ac:dyDescent="0.25">
      <c r="A26" s="24" t="s">
        <v>144</v>
      </c>
      <c r="B26" s="8">
        <f>B23-B24+B25</f>
        <v>0</v>
      </c>
      <c r="C26" s="8">
        <f>C23-C24+C25</f>
        <v>0</v>
      </c>
      <c r="D26" s="8">
        <f>D23-D24+D25</f>
        <v>0</v>
      </c>
    </row>
    <row r="27" spans="1:4" ht="9" customHeight="1" x14ac:dyDescent="0.25"/>
    <row r="28" spans="1:4" x14ac:dyDescent="0.25">
      <c r="A28" s="26" t="s">
        <v>153</v>
      </c>
      <c r="D28" s="27"/>
    </row>
    <row r="29" spans="1:4" ht="9" customHeight="1" x14ac:dyDescent="0.25">
      <c r="A29" s="26"/>
    </row>
    <row r="30" spans="1:4" x14ac:dyDescent="0.25">
      <c r="A30" s="26" t="s">
        <v>151</v>
      </c>
    </row>
    <row r="31" spans="1:4" x14ac:dyDescent="0.25">
      <c r="A31" s="26" t="s">
        <v>152</v>
      </c>
    </row>
  </sheetData>
  <mergeCells count="2">
    <mergeCell ref="A1:D1"/>
    <mergeCell ref="C21:D21"/>
  </mergeCells>
  <pageMargins left="0.39370078740157483" right="0.39370078740157483" top="0.39370078740157483" bottom="0.39370078740157483" header="0" footer="0"/>
  <pageSetup paperSize="9" scale="75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05"/>
  <sheetViews>
    <sheetView zoomScale="80" zoomScaleNormal="80" workbookViewId="0">
      <selection sqref="A1:G1"/>
    </sheetView>
  </sheetViews>
  <sheetFormatPr defaultRowHeight="15" x14ac:dyDescent="0.25"/>
  <cols>
    <col min="1" max="1" width="10.5703125" style="12" customWidth="1"/>
    <col min="2" max="2" width="58.42578125" style="12" customWidth="1"/>
    <col min="3" max="7" width="15.5703125" style="12" customWidth="1"/>
    <col min="8" max="227" width="9.140625" style="1"/>
    <col min="228" max="228" width="10.5703125" style="1" customWidth="1"/>
    <col min="229" max="229" width="58.42578125" style="1" customWidth="1"/>
    <col min="230" max="235" width="15.5703125" style="1" customWidth="1"/>
    <col min="236" max="483" width="9.140625" style="1"/>
    <col min="484" max="484" width="10.5703125" style="1" customWidth="1"/>
    <col min="485" max="485" width="58.42578125" style="1" customWidth="1"/>
    <col min="486" max="491" width="15.5703125" style="1" customWidth="1"/>
    <col min="492" max="739" width="9.140625" style="1"/>
    <col min="740" max="740" width="10.5703125" style="1" customWidth="1"/>
    <col min="741" max="741" width="58.42578125" style="1" customWidth="1"/>
    <col min="742" max="747" width="15.5703125" style="1" customWidth="1"/>
    <col min="748" max="995" width="9.140625" style="1"/>
    <col min="996" max="996" width="10.5703125" style="1" customWidth="1"/>
    <col min="997" max="997" width="58.42578125" style="1" customWidth="1"/>
    <col min="998" max="1003" width="15.5703125" style="1" customWidth="1"/>
    <col min="1004" max="1251" width="9.140625" style="1"/>
    <col min="1252" max="1252" width="10.5703125" style="1" customWidth="1"/>
    <col min="1253" max="1253" width="58.42578125" style="1" customWidth="1"/>
    <col min="1254" max="1259" width="15.5703125" style="1" customWidth="1"/>
    <col min="1260" max="1507" width="9.140625" style="1"/>
    <col min="1508" max="1508" width="10.5703125" style="1" customWidth="1"/>
    <col min="1509" max="1509" width="58.42578125" style="1" customWidth="1"/>
    <col min="1510" max="1515" width="15.5703125" style="1" customWidth="1"/>
    <col min="1516" max="1763" width="9.140625" style="1"/>
    <col min="1764" max="1764" width="10.5703125" style="1" customWidth="1"/>
    <col min="1765" max="1765" width="58.42578125" style="1" customWidth="1"/>
    <col min="1766" max="1771" width="15.5703125" style="1" customWidth="1"/>
    <col min="1772" max="2019" width="9.140625" style="1"/>
    <col min="2020" max="2020" width="10.5703125" style="1" customWidth="1"/>
    <col min="2021" max="2021" width="58.42578125" style="1" customWidth="1"/>
    <col min="2022" max="2027" width="15.5703125" style="1" customWidth="1"/>
    <col min="2028" max="2275" width="9.140625" style="1"/>
    <col min="2276" max="2276" width="10.5703125" style="1" customWidth="1"/>
    <col min="2277" max="2277" width="58.42578125" style="1" customWidth="1"/>
    <col min="2278" max="2283" width="15.5703125" style="1" customWidth="1"/>
    <col min="2284" max="2531" width="9.140625" style="1"/>
    <col min="2532" max="2532" width="10.5703125" style="1" customWidth="1"/>
    <col min="2533" max="2533" width="58.42578125" style="1" customWidth="1"/>
    <col min="2534" max="2539" width="15.5703125" style="1" customWidth="1"/>
    <col min="2540" max="2787" width="9.140625" style="1"/>
    <col min="2788" max="2788" width="10.5703125" style="1" customWidth="1"/>
    <col min="2789" max="2789" width="58.42578125" style="1" customWidth="1"/>
    <col min="2790" max="2795" width="15.5703125" style="1" customWidth="1"/>
    <col min="2796" max="3043" width="9.140625" style="1"/>
    <col min="3044" max="3044" width="10.5703125" style="1" customWidth="1"/>
    <col min="3045" max="3045" width="58.42578125" style="1" customWidth="1"/>
    <col min="3046" max="3051" width="15.5703125" style="1" customWidth="1"/>
    <col min="3052" max="3299" width="9.140625" style="1"/>
    <col min="3300" max="3300" width="10.5703125" style="1" customWidth="1"/>
    <col min="3301" max="3301" width="58.42578125" style="1" customWidth="1"/>
    <col min="3302" max="3307" width="15.5703125" style="1" customWidth="1"/>
    <col min="3308" max="3555" width="9.140625" style="1"/>
    <col min="3556" max="3556" width="10.5703125" style="1" customWidth="1"/>
    <col min="3557" max="3557" width="58.42578125" style="1" customWidth="1"/>
    <col min="3558" max="3563" width="15.5703125" style="1" customWidth="1"/>
    <col min="3564" max="3811" width="9.140625" style="1"/>
    <col min="3812" max="3812" width="10.5703125" style="1" customWidth="1"/>
    <col min="3813" max="3813" width="58.42578125" style="1" customWidth="1"/>
    <col min="3814" max="3819" width="15.5703125" style="1" customWidth="1"/>
    <col min="3820" max="4067" width="9.140625" style="1"/>
    <col min="4068" max="4068" width="10.5703125" style="1" customWidth="1"/>
    <col min="4069" max="4069" width="58.42578125" style="1" customWidth="1"/>
    <col min="4070" max="4075" width="15.5703125" style="1" customWidth="1"/>
    <col min="4076" max="4323" width="9.140625" style="1"/>
    <col min="4324" max="4324" width="10.5703125" style="1" customWidth="1"/>
    <col min="4325" max="4325" width="58.42578125" style="1" customWidth="1"/>
    <col min="4326" max="4331" width="15.5703125" style="1" customWidth="1"/>
    <col min="4332" max="4579" width="9.140625" style="1"/>
    <col min="4580" max="4580" width="10.5703125" style="1" customWidth="1"/>
    <col min="4581" max="4581" width="58.42578125" style="1" customWidth="1"/>
    <col min="4582" max="4587" width="15.5703125" style="1" customWidth="1"/>
    <col min="4588" max="4835" width="9.140625" style="1"/>
    <col min="4836" max="4836" width="10.5703125" style="1" customWidth="1"/>
    <col min="4837" max="4837" width="58.42578125" style="1" customWidth="1"/>
    <col min="4838" max="4843" width="15.5703125" style="1" customWidth="1"/>
    <col min="4844" max="5091" width="9.140625" style="1"/>
    <col min="5092" max="5092" width="10.5703125" style="1" customWidth="1"/>
    <col min="5093" max="5093" width="58.42578125" style="1" customWidth="1"/>
    <col min="5094" max="5099" width="15.5703125" style="1" customWidth="1"/>
    <col min="5100" max="5347" width="9.140625" style="1"/>
    <col min="5348" max="5348" width="10.5703125" style="1" customWidth="1"/>
    <col min="5349" max="5349" width="58.42578125" style="1" customWidth="1"/>
    <col min="5350" max="5355" width="15.5703125" style="1" customWidth="1"/>
    <col min="5356" max="5603" width="9.140625" style="1"/>
    <col min="5604" max="5604" width="10.5703125" style="1" customWidth="1"/>
    <col min="5605" max="5605" width="58.42578125" style="1" customWidth="1"/>
    <col min="5606" max="5611" width="15.5703125" style="1" customWidth="1"/>
    <col min="5612" max="5859" width="9.140625" style="1"/>
    <col min="5860" max="5860" width="10.5703125" style="1" customWidth="1"/>
    <col min="5861" max="5861" width="58.42578125" style="1" customWidth="1"/>
    <col min="5862" max="5867" width="15.5703125" style="1" customWidth="1"/>
    <col min="5868" max="6115" width="9.140625" style="1"/>
    <col min="6116" max="6116" width="10.5703125" style="1" customWidth="1"/>
    <col min="6117" max="6117" width="58.42578125" style="1" customWidth="1"/>
    <col min="6118" max="6123" width="15.5703125" style="1" customWidth="1"/>
    <col min="6124" max="6371" width="9.140625" style="1"/>
    <col min="6372" max="6372" width="10.5703125" style="1" customWidth="1"/>
    <col min="6373" max="6373" width="58.42578125" style="1" customWidth="1"/>
    <col min="6374" max="6379" width="15.5703125" style="1" customWidth="1"/>
    <col min="6380" max="6627" width="9.140625" style="1"/>
    <col min="6628" max="6628" width="10.5703125" style="1" customWidth="1"/>
    <col min="6629" max="6629" width="58.42578125" style="1" customWidth="1"/>
    <col min="6630" max="6635" width="15.5703125" style="1" customWidth="1"/>
    <col min="6636" max="6883" width="9.140625" style="1"/>
    <col min="6884" max="6884" width="10.5703125" style="1" customWidth="1"/>
    <col min="6885" max="6885" width="58.42578125" style="1" customWidth="1"/>
    <col min="6886" max="6891" width="15.5703125" style="1" customWidth="1"/>
    <col min="6892" max="7139" width="9.140625" style="1"/>
    <col min="7140" max="7140" width="10.5703125" style="1" customWidth="1"/>
    <col min="7141" max="7141" width="58.42578125" style="1" customWidth="1"/>
    <col min="7142" max="7147" width="15.5703125" style="1" customWidth="1"/>
    <col min="7148" max="7395" width="9.140625" style="1"/>
    <col min="7396" max="7396" width="10.5703125" style="1" customWidth="1"/>
    <col min="7397" max="7397" width="58.42578125" style="1" customWidth="1"/>
    <col min="7398" max="7403" width="15.5703125" style="1" customWidth="1"/>
    <col min="7404" max="7651" width="9.140625" style="1"/>
    <col min="7652" max="7652" width="10.5703125" style="1" customWidth="1"/>
    <col min="7653" max="7653" width="58.42578125" style="1" customWidth="1"/>
    <col min="7654" max="7659" width="15.5703125" style="1" customWidth="1"/>
    <col min="7660" max="7907" width="9.140625" style="1"/>
    <col min="7908" max="7908" width="10.5703125" style="1" customWidth="1"/>
    <col min="7909" max="7909" width="58.42578125" style="1" customWidth="1"/>
    <col min="7910" max="7915" width="15.5703125" style="1" customWidth="1"/>
    <col min="7916" max="8163" width="9.140625" style="1"/>
    <col min="8164" max="8164" width="10.5703125" style="1" customWidth="1"/>
    <col min="8165" max="8165" width="58.42578125" style="1" customWidth="1"/>
    <col min="8166" max="8171" width="15.5703125" style="1" customWidth="1"/>
    <col min="8172" max="8419" width="9.140625" style="1"/>
    <col min="8420" max="8420" width="10.5703125" style="1" customWidth="1"/>
    <col min="8421" max="8421" width="58.42578125" style="1" customWidth="1"/>
    <col min="8422" max="8427" width="15.5703125" style="1" customWidth="1"/>
    <col min="8428" max="8675" width="9.140625" style="1"/>
    <col min="8676" max="8676" width="10.5703125" style="1" customWidth="1"/>
    <col min="8677" max="8677" width="58.42578125" style="1" customWidth="1"/>
    <col min="8678" max="8683" width="15.5703125" style="1" customWidth="1"/>
    <col min="8684" max="8931" width="9.140625" style="1"/>
    <col min="8932" max="8932" width="10.5703125" style="1" customWidth="1"/>
    <col min="8933" max="8933" width="58.42578125" style="1" customWidth="1"/>
    <col min="8934" max="8939" width="15.5703125" style="1" customWidth="1"/>
    <col min="8940" max="9187" width="9.140625" style="1"/>
    <col min="9188" max="9188" width="10.5703125" style="1" customWidth="1"/>
    <col min="9189" max="9189" width="58.42578125" style="1" customWidth="1"/>
    <col min="9190" max="9195" width="15.5703125" style="1" customWidth="1"/>
    <col min="9196" max="9443" width="9.140625" style="1"/>
    <col min="9444" max="9444" width="10.5703125" style="1" customWidth="1"/>
    <col min="9445" max="9445" width="58.42578125" style="1" customWidth="1"/>
    <col min="9446" max="9451" width="15.5703125" style="1" customWidth="1"/>
    <col min="9452" max="9699" width="9.140625" style="1"/>
    <col min="9700" max="9700" width="10.5703125" style="1" customWidth="1"/>
    <col min="9701" max="9701" width="58.42578125" style="1" customWidth="1"/>
    <col min="9702" max="9707" width="15.5703125" style="1" customWidth="1"/>
    <col min="9708" max="9955" width="9.140625" style="1"/>
    <col min="9956" max="9956" width="10.5703125" style="1" customWidth="1"/>
    <col min="9957" max="9957" width="58.42578125" style="1" customWidth="1"/>
    <col min="9958" max="9963" width="15.5703125" style="1" customWidth="1"/>
    <col min="9964" max="10211" width="9.140625" style="1"/>
    <col min="10212" max="10212" width="10.5703125" style="1" customWidth="1"/>
    <col min="10213" max="10213" width="58.42578125" style="1" customWidth="1"/>
    <col min="10214" max="10219" width="15.5703125" style="1" customWidth="1"/>
    <col min="10220" max="10467" width="9.140625" style="1"/>
    <col min="10468" max="10468" width="10.5703125" style="1" customWidth="1"/>
    <col min="10469" max="10469" width="58.42578125" style="1" customWidth="1"/>
    <col min="10470" max="10475" width="15.5703125" style="1" customWidth="1"/>
    <col min="10476" max="10723" width="9.140625" style="1"/>
    <col min="10724" max="10724" width="10.5703125" style="1" customWidth="1"/>
    <col min="10725" max="10725" width="58.42578125" style="1" customWidth="1"/>
    <col min="10726" max="10731" width="15.5703125" style="1" customWidth="1"/>
    <col min="10732" max="10979" width="9.140625" style="1"/>
    <col min="10980" max="10980" width="10.5703125" style="1" customWidth="1"/>
    <col min="10981" max="10981" width="58.42578125" style="1" customWidth="1"/>
    <col min="10982" max="10987" width="15.5703125" style="1" customWidth="1"/>
    <col min="10988" max="11235" width="9.140625" style="1"/>
    <col min="11236" max="11236" width="10.5703125" style="1" customWidth="1"/>
    <col min="11237" max="11237" width="58.42578125" style="1" customWidth="1"/>
    <col min="11238" max="11243" width="15.5703125" style="1" customWidth="1"/>
    <col min="11244" max="11491" width="9.140625" style="1"/>
    <col min="11492" max="11492" width="10.5703125" style="1" customWidth="1"/>
    <col min="11493" max="11493" width="58.42578125" style="1" customWidth="1"/>
    <col min="11494" max="11499" width="15.5703125" style="1" customWidth="1"/>
    <col min="11500" max="11747" width="9.140625" style="1"/>
    <col min="11748" max="11748" width="10.5703125" style="1" customWidth="1"/>
    <col min="11749" max="11749" width="58.42578125" style="1" customWidth="1"/>
    <col min="11750" max="11755" width="15.5703125" style="1" customWidth="1"/>
    <col min="11756" max="12003" width="9.140625" style="1"/>
    <col min="12004" max="12004" width="10.5703125" style="1" customWidth="1"/>
    <col min="12005" max="12005" width="58.42578125" style="1" customWidth="1"/>
    <col min="12006" max="12011" width="15.5703125" style="1" customWidth="1"/>
    <col min="12012" max="12259" width="9.140625" style="1"/>
    <col min="12260" max="12260" width="10.5703125" style="1" customWidth="1"/>
    <col min="12261" max="12261" width="58.42578125" style="1" customWidth="1"/>
    <col min="12262" max="12267" width="15.5703125" style="1" customWidth="1"/>
    <col min="12268" max="12515" width="9.140625" style="1"/>
    <col min="12516" max="12516" width="10.5703125" style="1" customWidth="1"/>
    <col min="12517" max="12517" width="58.42578125" style="1" customWidth="1"/>
    <col min="12518" max="12523" width="15.5703125" style="1" customWidth="1"/>
    <col min="12524" max="12771" width="9.140625" style="1"/>
    <col min="12772" max="12772" width="10.5703125" style="1" customWidth="1"/>
    <col min="12773" max="12773" width="58.42578125" style="1" customWidth="1"/>
    <col min="12774" max="12779" width="15.5703125" style="1" customWidth="1"/>
    <col min="12780" max="13027" width="9.140625" style="1"/>
    <col min="13028" max="13028" width="10.5703125" style="1" customWidth="1"/>
    <col min="13029" max="13029" width="58.42578125" style="1" customWidth="1"/>
    <col min="13030" max="13035" width="15.5703125" style="1" customWidth="1"/>
    <col min="13036" max="13283" width="9.140625" style="1"/>
    <col min="13284" max="13284" width="10.5703125" style="1" customWidth="1"/>
    <col min="13285" max="13285" width="58.42578125" style="1" customWidth="1"/>
    <col min="13286" max="13291" width="15.5703125" style="1" customWidth="1"/>
    <col min="13292" max="13539" width="9.140625" style="1"/>
    <col min="13540" max="13540" width="10.5703125" style="1" customWidth="1"/>
    <col min="13541" max="13541" width="58.42578125" style="1" customWidth="1"/>
    <col min="13542" max="13547" width="15.5703125" style="1" customWidth="1"/>
    <col min="13548" max="13795" width="9.140625" style="1"/>
    <col min="13796" max="13796" width="10.5703125" style="1" customWidth="1"/>
    <col min="13797" max="13797" width="58.42578125" style="1" customWidth="1"/>
    <col min="13798" max="13803" width="15.5703125" style="1" customWidth="1"/>
    <col min="13804" max="14051" width="9.140625" style="1"/>
    <col min="14052" max="14052" width="10.5703125" style="1" customWidth="1"/>
    <col min="14053" max="14053" width="58.42578125" style="1" customWidth="1"/>
    <col min="14054" max="14059" width="15.5703125" style="1" customWidth="1"/>
    <col min="14060" max="14307" width="9.140625" style="1"/>
    <col min="14308" max="14308" width="10.5703125" style="1" customWidth="1"/>
    <col min="14309" max="14309" width="58.42578125" style="1" customWidth="1"/>
    <col min="14310" max="14315" width="15.5703125" style="1" customWidth="1"/>
    <col min="14316" max="14563" width="9.140625" style="1"/>
    <col min="14564" max="14564" width="10.5703125" style="1" customWidth="1"/>
    <col min="14565" max="14565" width="58.42578125" style="1" customWidth="1"/>
    <col min="14566" max="14571" width="15.5703125" style="1" customWidth="1"/>
    <col min="14572" max="14819" width="9.140625" style="1"/>
    <col min="14820" max="14820" width="10.5703125" style="1" customWidth="1"/>
    <col min="14821" max="14821" width="58.42578125" style="1" customWidth="1"/>
    <col min="14822" max="14827" width="15.5703125" style="1" customWidth="1"/>
    <col min="14828" max="15075" width="9.140625" style="1"/>
    <col min="15076" max="15076" width="10.5703125" style="1" customWidth="1"/>
    <col min="15077" max="15077" width="58.42578125" style="1" customWidth="1"/>
    <col min="15078" max="15083" width="15.5703125" style="1" customWidth="1"/>
    <col min="15084" max="15331" width="9.140625" style="1"/>
    <col min="15332" max="15332" width="10.5703125" style="1" customWidth="1"/>
    <col min="15333" max="15333" width="58.42578125" style="1" customWidth="1"/>
    <col min="15334" max="15339" width="15.5703125" style="1" customWidth="1"/>
    <col min="15340" max="15587" width="9.140625" style="1"/>
    <col min="15588" max="15588" width="10.5703125" style="1" customWidth="1"/>
    <col min="15589" max="15589" width="58.42578125" style="1" customWidth="1"/>
    <col min="15590" max="15595" width="15.5703125" style="1" customWidth="1"/>
    <col min="15596" max="15843" width="9.140625" style="1"/>
    <col min="15844" max="15844" width="10.5703125" style="1" customWidth="1"/>
    <col min="15845" max="15845" width="58.42578125" style="1" customWidth="1"/>
    <col min="15846" max="15851" width="15.5703125" style="1" customWidth="1"/>
    <col min="15852" max="16099" width="9.140625" style="1"/>
    <col min="16100" max="16100" width="10.5703125" style="1" customWidth="1"/>
    <col min="16101" max="16101" width="58.42578125" style="1" customWidth="1"/>
    <col min="16102" max="16107" width="15.5703125" style="1" customWidth="1"/>
    <col min="16108" max="16384" width="9.140625" style="1"/>
  </cols>
  <sheetData>
    <row r="1" spans="1:7" ht="45" customHeight="1" x14ac:dyDescent="0.25">
      <c r="A1" s="58" t="s">
        <v>190</v>
      </c>
      <c r="B1" s="59"/>
      <c r="C1" s="59"/>
      <c r="D1" s="59"/>
      <c r="E1" s="59"/>
      <c r="F1" s="59"/>
      <c r="G1" s="60"/>
    </row>
    <row r="2" spans="1:7" ht="80.099999999999994" customHeight="1" x14ac:dyDescent="0.25">
      <c r="A2" s="2" t="s">
        <v>0</v>
      </c>
      <c r="B2" s="2" t="s">
        <v>1</v>
      </c>
      <c r="C2" s="2" t="s">
        <v>156</v>
      </c>
      <c r="D2" s="2" t="s">
        <v>179</v>
      </c>
      <c r="E2" s="2" t="s">
        <v>180</v>
      </c>
      <c r="F2" s="2" t="s">
        <v>181</v>
      </c>
      <c r="G2" s="2" t="s">
        <v>182</v>
      </c>
    </row>
    <row r="3" spans="1:7" ht="9" customHeight="1" x14ac:dyDescent="0.25">
      <c r="A3" s="3">
        <v>1</v>
      </c>
      <c r="B3" s="3">
        <v>2</v>
      </c>
      <c r="C3" s="3">
        <v>3</v>
      </c>
      <c r="D3" s="3">
        <v>4</v>
      </c>
      <c r="E3" s="3">
        <v>6</v>
      </c>
      <c r="F3" s="3">
        <v>7</v>
      </c>
      <c r="G3" s="3">
        <v>7</v>
      </c>
    </row>
    <row r="4" spans="1:7" ht="20.100000000000001" customHeight="1" x14ac:dyDescent="0.25">
      <c r="A4" s="61" t="s">
        <v>80</v>
      </c>
      <c r="B4" s="61"/>
      <c r="C4" s="6">
        <f>C5</f>
        <v>3402240.37</v>
      </c>
      <c r="D4" s="6">
        <f>D5</f>
        <v>4365721.63</v>
      </c>
      <c r="E4" s="6">
        <f>E5</f>
        <v>3704654.7600000002</v>
      </c>
      <c r="F4" s="6">
        <f>(E4/C4)*100</f>
        <v>108.88868384099504</v>
      </c>
      <c r="G4" s="6">
        <f>(E4/D4)*100</f>
        <v>84.857786958808006</v>
      </c>
    </row>
    <row r="5" spans="1:7" ht="20.100000000000001" customHeight="1" x14ac:dyDescent="0.25">
      <c r="A5" s="4">
        <v>6</v>
      </c>
      <c r="B5" s="5" t="s">
        <v>2</v>
      </c>
      <c r="C5" s="6">
        <f>C6+C18+C21+C24+C31</f>
        <v>3402240.37</v>
      </c>
      <c r="D5" s="6">
        <f>D6+D18+D21+D24+D31</f>
        <v>4365721.63</v>
      </c>
      <c r="E5" s="6">
        <f>E6+E18+E21+E24+E31</f>
        <v>3704654.7600000002</v>
      </c>
      <c r="F5" s="6">
        <f t="shared" ref="F5:F34" si="0">(E5/C5)*100</f>
        <v>108.88868384099504</v>
      </c>
      <c r="G5" s="6">
        <f t="shared" ref="G5:G34" si="1">(E5/D5)*100</f>
        <v>84.857786958808006</v>
      </c>
    </row>
    <row r="6" spans="1:7" ht="20.100000000000001" customHeight="1" x14ac:dyDescent="0.25">
      <c r="A6" s="4">
        <v>63</v>
      </c>
      <c r="B6" s="7" t="s">
        <v>3</v>
      </c>
      <c r="C6" s="6">
        <f>C7+C10+C13+C15</f>
        <v>2909336.48</v>
      </c>
      <c r="D6" s="6">
        <v>3671419.13</v>
      </c>
      <c r="E6" s="6">
        <f>E7+E10+E13+E15</f>
        <v>2976381.73</v>
      </c>
      <c r="F6" s="6">
        <f>(E6/C6)*100</f>
        <v>102.30448593556976</v>
      </c>
      <c r="G6" s="6">
        <f t="shared" si="1"/>
        <v>81.068971550518668</v>
      </c>
    </row>
    <row r="7" spans="1:7" x14ac:dyDescent="0.25">
      <c r="A7" s="4">
        <v>632</v>
      </c>
      <c r="B7" s="7" t="s">
        <v>176</v>
      </c>
      <c r="C7" s="6">
        <f t="shared" ref="C7:E7" si="2">SUM(C8:C9)</f>
        <v>7650</v>
      </c>
      <c r="D7" s="6"/>
      <c r="E7" s="6">
        <f t="shared" si="2"/>
        <v>5729.37</v>
      </c>
      <c r="F7" s="6">
        <f t="shared" ref="F7:F9" si="3">(E7/C7)*100</f>
        <v>74.893725490196076</v>
      </c>
      <c r="G7" s="6" t="e">
        <f t="shared" ref="G7:G9" si="4">(E7/D7)*100</f>
        <v>#DIV/0!</v>
      </c>
    </row>
    <row r="8" spans="1:7" ht="20.100000000000001" customHeight="1" x14ac:dyDescent="0.25">
      <c r="A8" s="5">
        <v>6321</v>
      </c>
      <c r="B8" s="7" t="s">
        <v>164</v>
      </c>
      <c r="C8" s="6">
        <v>5655.95</v>
      </c>
      <c r="D8" s="6"/>
      <c r="E8" s="6">
        <v>3547.12</v>
      </c>
      <c r="F8" s="6">
        <f t="shared" si="3"/>
        <v>62.714840124117075</v>
      </c>
      <c r="G8" s="6" t="e">
        <f t="shared" si="4"/>
        <v>#DIV/0!</v>
      </c>
    </row>
    <row r="9" spans="1:7" ht="20.100000000000001" customHeight="1" x14ac:dyDescent="0.25">
      <c r="A9" s="7">
        <v>6322</v>
      </c>
      <c r="B9" s="7" t="s">
        <v>165</v>
      </c>
      <c r="C9" s="6">
        <v>1994.05</v>
      </c>
      <c r="D9" s="6"/>
      <c r="E9" s="6">
        <v>2182.25</v>
      </c>
      <c r="F9" s="6">
        <f t="shared" si="3"/>
        <v>109.43807828289161</v>
      </c>
      <c r="G9" s="6" t="e">
        <f t="shared" si="4"/>
        <v>#DIV/0!</v>
      </c>
    </row>
    <row r="10" spans="1:7" ht="30" x14ac:dyDescent="0.25">
      <c r="A10" s="4">
        <v>636</v>
      </c>
      <c r="B10" s="7" t="s">
        <v>4</v>
      </c>
      <c r="C10" s="6">
        <f t="shared" ref="C10:E10" si="5">SUM(C11:C12)</f>
        <v>2817195.5300000003</v>
      </c>
      <c r="D10" s="6"/>
      <c r="E10" s="6">
        <f t="shared" si="5"/>
        <v>2942741.5</v>
      </c>
      <c r="F10" s="6">
        <f t="shared" si="0"/>
        <v>104.45641662650232</v>
      </c>
      <c r="G10" s="6" t="e">
        <f t="shared" si="1"/>
        <v>#DIV/0!</v>
      </c>
    </row>
    <row r="11" spans="1:7" ht="32.1" customHeight="1" x14ac:dyDescent="0.25">
      <c r="A11" s="5">
        <v>6361</v>
      </c>
      <c r="B11" s="7" t="s">
        <v>5</v>
      </c>
      <c r="C11" s="6">
        <v>2769621.93</v>
      </c>
      <c r="D11" s="6"/>
      <c r="E11" s="6">
        <v>2937012.22</v>
      </c>
      <c r="F11" s="6">
        <f t="shared" si="0"/>
        <v>106.04379565986466</v>
      </c>
      <c r="G11" s="6" t="e">
        <f t="shared" si="1"/>
        <v>#DIV/0!</v>
      </c>
    </row>
    <row r="12" spans="1:7" ht="32.1" customHeight="1" x14ac:dyDescent="0.25">
      <c r="A12" s="7">
        <v>6362</v>
      </c>
      <c r="B12" s="7" t="s">
        <v>6</v>
      </c>
      <c r="C12" s="6">
        <v>47573.599999999999</v>
      </c>
      <c r="D12" s="6"/>
      <c r="E12" s="6">
        <v>5729.28</v>
      </c>
      <c r="F12" s="6">
        <f t="shared" si="0"/>
        <v>12.042981821850775</v>
      </c>
      <c r="G12" s="6" t="e">
        <f t="shared" si="1"/>
        <v>#DIV/0!</v>
      </c>
    </row>
    <row r="13" spans="1:7" ht="20.100000000000001" customHeight="1" x14ac:dyDescent="0.25">
      <c r="A13" s="9">
        <v>638</v>
      </c>
      <c r="B13" s="7" t="s">
        <v>7</v>
      </c>
      <c r="C13" s="6">
        <f t="shared" ref="C13:E13" si="6">C14</f>
        <v>2797.8</v>
      </c>
      <c r="D13" s="6"/>
      <c r="E13" s="6">
        <f t="shared" si="6"/>
        <v>0</v>
      </c>
      <c r="F13" s="6">
        <f t="shared" si="0"/>
        <v>0</v>
      </c>
      <c r="G13" s="6" t="e">
        <f t="shared" si="1"/>
        <v>#DIV/0!</v>
      </c>
    </row>
    <row r="14" spans="1:7" ht="20.100000000000001" customHeight="1" x14ac:dyDescent="0.25">
      <c r="A14" s="7">
        <v>6381</v>
      </c>
      <c r="B14" s="7" t="s">
        <v>8</v>
      </c>
      <c r="C14" s="6">
        <v>2797.8</v>
      </c>
      <c r="D14" s="6"/>
      <c r="E14" s="6">
        <v>0</v>
      </c>
      <c r="F14" s="6">
        <f t="shared" si="0"/>
        <v>0</v>
      </c>
      <c r="G14" s="6" t="e">
        <f t="shared" si="1"/>
        <v>#DIV/0!</v>
      </c>
    </row>
    <row r="15" spans="1:7" ht="20.100000000000001" customHeight="1" x14ac:dyDescent="0.25">
      <c r="A15" s="4">
        <v>639</v>
      </c>
      <c r="B15" s="7" t="s">
        <v>9</v>
      </c>
      <c r="C15" s="6">
        <f t="shared" ref="C15:E15" si="7">SUM(C16:C17)</f>
        <v>81693.149999999994</v>
      </c>
      <c r="D15" s="6"/>
      <c r="E15" s="6">
        <f t="shared" si="7"/>
        <v>27910.86</v>
      </c>
      <c r="F15" s="6">
        <f t="shared" si="0"/>
        <v>34.165483886959926</v>
      </c>
      <c r="G15" s="6" t="e">
        <f t="shared" si="1"/>
        <v>#DIV/0!</v>
      </c>
    </row>
    <row r="16" spans="1:7" ht="20.100000000000001" customHeight="1" x14ac:dyDescent="0.25">
      <c r="A16" s="5">
        <v>6391</v>
      </c>
      <c r="B16" s="7" t="s">
        <v>10</v>
      </c>
      <c r="C16" s="6">
        <v>10993.2</v>
      </c>
      <c r="D16" s="6"/>
      <c r="E16" s="6">
        <v>3115.56</v>
      </c>
      <c r="F16" s="6">
        <f t="shared" si="0"/>
        <v>28.340792489902846</v>
      </c>
      <c r="G16" s="6" t="e">
        <f t="shared" si="1"/>
        <v>#DIV/0!</v>
      </c>
    </row>
    <row r="17" spans="1:7" ht="32.1" customHeight="1" x14ac:dyDescent="0.25">
      <c r="A17" s="5">
        <v>6393</v>
      </c>
      <c r="B17" s="7" t="s">
        <v>11</v>
      </c>
      <c r="C17" s="6">
        <v>70699.95</v>
      </c>
      <c r="D17" s="6"/>
      <c r="E17" s="6">
        <v>24795.3</v>
      </c>
      <c r="F17" s="6">
        <f t="shared" si="0"/>
        <v>35.071170488805151</v>
      </c>
      <c r="G17" s="6" t="e">
        <f t="shared" si="1"/>
        <v>#DIV/0!</v>
      </c>
    </row>
    <row r="18" spans="1:7" ht="20.100000000000001" customHeight="1" x14ac:dyDescent="0.25">
      <c r="A18" s="4">
        <v>64</v>
      </c>
      <c r="B18" s="33" t="s">
        <v>12</v>
      </c>
      <c r="C18" s="6">
        <f t="shared" ref="C18:E19" si="8">C19</f>
        <v>793.86</v>
      </c>
      <c r="D18" s="6">
        <v>0</v>
      </c>
      <c r="E18" s="6">
        <f t="shared" si="8"/>
        <v>0</v>
      </c>
      <c r="F18" s="6">
        <f>(E18/C18)*100</f>
        <v>0</v>
      </c>
      <c r="G18" s="6" t="e">
        <f t="shared" si="1"/>
        <v>#DIV/0!</v>
      </c>
    </row>
    <row r="19" spans="1:7" ht="20.100000000000001" customHeight="1" x14ac:dyDescent="0.25">
      <c r="A19" s="4">
        <v>641</v>
      </c>
      <c r="B19" s="33" t="s">
        <v>13</v>
      </c>
      <c r="C19" s="6">
        <f t="shared" si="8"/>
        <v>793.86</v>
      </c>
      <c r="D19" s="6"/>
      <c r="E19" s="6">
        <f t="shared" si="8"/>
        <v>0</v>
      </c>
      <c r="F19" s="6">
        <f t="shared" si="0"/>
        <v>0</v>
      </c>
      <c r="G19" s="6" t="e">
        <f t="shared" si="1"/>
        <v>#DIV/0!</v>
      </c>
    </row>
    <row r="20" spans="1:7" ht="20.100000000000001" customHeight="1" x14ac:dyDescent="0.25">
      <c r="A20" s="5">
        <v>6413</v>
      </c>
      <c r="B20" s="7" t="s">
        <v>14</v>
      </c>
      <c r="C20" s="6">
        <v>793.86</v>
      </c>
      <c r="D20" s="6"/>
      <c r="E20" s="6">
        <v>0</v>
      </c>
      <c r="F20" s="6">
        <f t="shared" si="0"/>
        <v>0</v>
      </c>
      <c r="G20" s="6" t="e">
        <f t="shared" si="1"/>
        <v>#DIV/0!</v>
      </c>
    </row>
    <row r="21" spans="1:7" ht="32.1" customHeight="1" x14ac:dyDescent="0.25">
      <c r="A21" s="4">
        <v>65</v>
      </c>
      <c r="B21" s="7" t="s">
        <v>15</v>
      </c>
      <c r="C21" s="6">
        <f>C22</f>
        <v>55958.720000000001</v>
      </c>
      <c r="D21" s="6">
        <v>79166.63</v>
      </c>
      <c r="E21" s="6">
        <f>E22</f>
        <v>54835.74</v>
      </c>
      <c r="F21" s="6">
        <f t="shared" si="0"/>
        <v>97.99319927260666</v>
      </c>
      <c r="G21" s="6">
        <f t="shared" si="1"/>
        <v>69.266229975938089</v>
      </c>
    </row>
    <row r="22" spans="1:7" ht="20.100000000000001" customHeight="1" x14ac:dyDescent="0.25">
      <c r="A22" s="4">
        <v>652</v>
      </c>
      <c r="B22" s="10" t="s">
        <v>16</v>
      </c>
      <c r="C22" s="6">
        <f>C23</f>
        <v>55958.720000000001</v>
      </c>
      <c r="D22" s="6"/>
      <c r="E22" s="6">
        <f>E23</f>
        <v>54835.74</v>
      </c>
      <c r="F22" s="6">
        <f t="shared" si="0"/>
        <v>97.99319927260666</v>
      </c>
      <c r="G22" s="6" t="e">
        <f t="shared" si="1"/>
        <v>#DIV/0!</v>
      </c>
    </row>
    <row r="23" spans="1:7" ht="20.100000000000001" customHeight="1" x14ac:dyDescent="0.25">
      <c r="A23" s="5">
        <v>6526</v>
      </c>
      <c r="B23" s="33" t="s">
        <v>17</v>
      </c>
      <c r="C23" s="6">
        <v>55958.720000000001</v>
      </c>
      <c r="D23" s="6"/>
      <c r="E23" s="6">
        <v>54835.74</v>
      </c>
      <c r="F23" s="6">
        <f t="shared" si="0"/>
        <v>97.99319927260666</v>
      </c>
      <c r="G23" s="6" t="e">
        <f t="shared" si="1"/>
        <v>#DIV/0!</v>
      </c>
    </row>
    <row r="24" spans="1:7" ht="32.1" customHeight="1" x14ac:dyDescent="0.25">
      <c r="A24" s="4">
        <v>66</v>
      </c>
      <c r="B24" s="7" t="s">
        <v>18</v>
      </c>
      <c r="C24" s="6">
        <f t="shared" ref="C24:E24" si="9">C25+C28</f>
        <v>8484.77</v>
      </c>
      <c r="D24" s="6">
        <v>48814.25</v>
      </c>
      <c r="E24" s="6">
        <f t="shared" si="9"/>
        <v>32916.97</v>
      </c>
      <c r="F24" s="6">
        <f t="shared" si="0"/>
        <v>387.95359214215586</v>
      </c>
      <c r="G24" s="6">
        <f t="shared" si="1"/>
        <v>67.433116354343241</v>
      </c>
    </row>
    <row r="25" spans="1:7" ht="20.100000000000001" customHeight="1" x14ac:dyDescent="0.25">
      <c r="A25" s="4">
        <v>661</v>
      </c>
      <c r="B25" s="7" t="s">
        <v>19</v>
      </c>
      <c r="C25" s="6">
        <f t="shared" ref="C25:E25" si="10">SUM(C26:C27)</f>
        <v>8008.47</v>
      </c>
      <c r="D25" s="6"/>
      <c r="E25" s="6">
        <f t="shared" si="10"/>
        <v>11797.72</v>
      </c>
      <c r="F25" s="6">
        <f t="shared" si="0"/>
        <v>147.31552968294815</v>
      </c>
      <c r="G25" s="6" t="e">
        <f t="shared" si="1"/>
        <v>#DIV/0!</v>
      </c>
    </row>
    <row r="26" spans="1:7" ht="20.100000000000001" customHeight="1" x14ac:dyDescent="0.25">
      <c r="A26" s="5">
        <v>6614</v>
      </c>
      <c r="B26" s="10" t="s">
        <v>20</v>
      </c>
      <c r="C26" s="6">
        <v>246</v>
      </c>
      <c r="D26" s="6"/>
      <c r="E26" s="6">
        <v>216</v>
      </c>
      <c r="F26" s="6">
        <f t="shared" si="0"/>
        <v>87.804878048780495</v>
      </c>
      <c r="G26" s="6" t="e">
        <f t="shared" si="1"/>
        <v>#DIV/0!</v>
      </c>
    </row>
    <row r="27" spans="1:7" ht="20.100000000000001" customHeight="1" x14ac:dyDescent="0.25">
      <c r="A27" s="5">
        <v>6615</v>
      </c>
      <c r="B27" s="10" t="s">
        <v>21</v>
      </c>
      <c r="C27" s="6">
        <v>7762.47</v>
      </c>
      <c r="D27" s="6"/>
      <c r="E27" s="6">
        <v>11581.72</v>
      </c>
      <c r="F27" s="6">
        <f t="shared" si="0"/>
        <v>149.20147839540763</v>
      </c>
      <c r="G27" s="6" t="e">
        <f t="shared" si="1"/>
        <v>#DIV/0!</v>
      </c>
    </row>
    <row r="28" spans="1:7" ht="20.100000000000001" customHeight="1" x14ac:dyDescent="0.25">
      <c r="A28" s="4">
        <v>663</v>
      </c>
      <c r="B28" s="7" t="s">
        <v>22</v>
      </c>
      <c r="C28" s="6">
        <f>SUM(C29:C30)</f>
        <v>476.3</v>
      </c>
      <c r="D28" s="6"/>
      <c r="E28" s="6">
        <f>SUM(E29:E30)</f>
        <v>21119.25</v>
      </c>
      <c r="F28" s="6">
        <f t="shared" si="0"/>
        <v>4434.0226747847992</v>
      </c>
      <c r="G28" s="6" t="e">
        <f t="shared" si="1"/>
        <v>#DIV/0!</v>
      </c>
    </row>
    <row r="29" spans="1:7" ht="20.100000000000001" customHeight="1" x14ac:dyDescent="0.25">
      <c r="A29" s="11">
        <v>6631</v>
      </c>
      <c r="B29" s="10" t="s">
        <v>23</v>
      </c>
      <c r="C29" s="6">
        <v>250</v>
      </c>
      <c r="D29" s="6"/>
      <c r="E29" s="6">
        <v>10425.86</v>
      </c>
      <c r="F29" s="6">
        <f t="shared" si="0"/>
        <v>4170.3440000000001</v>
      </c>
      <c r="G29" s="6" t="e">
        <f t="shared" si="1"/>
        <v>#DIV/0!</v>
      </c>
    </row>
    <row r="30" spans="1:7" ht="20.100000000000001" customHeight="1" x14ac:dyDescent="0.25">
      <c r="A30" s="11">
        <v>6632</v>
      </c>
      <c r="B30" s="10" t="s">
        <v>166</v>
      </c>
      <c r="C30" s="6">
        <v>226.3</v>
      </c>
      <c r="D30" s="6"/>
      <c r="E30" s="6">
        <v>10693.39</v>
      </c>
      <c r="F30" s="6">
        <f t="shared" ref="F30" si="11">(E30/C30)*100</f>
        <v>4725.3159522757396</v>
      </c>
      <c r="G30" s="6" t="e">
        <f t="shared" ref="G30" si="12">(E30/D30)*100</f>
        <v>#DIV/0!</v>
      </c>
    </row>
    <row r="31" spans="1:7" ht="30" x14ac:dyDescent="0.25">
      <c r="A31" s="4">
        <v>67</v>
      </c>
      <c r="B31" s="7" t="s">
        <v>24</v>
      </c>
      <c r="C31" s="6">
        <f t="shared" ref="C31:E31" si="13">C32</f>
        <v>427666.54</v>
      </c>
      <c r="D31" s="6">
        <v>566321.62</v>
      </c>
      <c r="E31" s="6">
        <f t="shared" si="13"/>
        <v>640520.31999999995</v>
      </c>
      <c r="F31" s="6">
        <f t="shared" si="0"/>
        <v>149.77096875523625</v>
      </c>
      <c r="G31" s="6">
        <f t="shared" si="1"/>
        <v>113.10186603859481</v>
      </c>
    </row>
    <row r="32" spans="1:7" ht="32.1" customHeight="1" x14ac:dyDescent="0.25">
      <c r="A32" s="4">
        <v>671</v>
      </c>
      <c r="B32" s="7" t="s">
        <v>25</v>
      </c>
      <c r="C32" s="6">
        <f>SUM(C33:C34)</f>
        <v>427666.54</v>
      </c>
      <c r="D32" s="6"/>
      <c r="E32" s="6">
        <f>SUM(E33:E34)</f>
        <v>640520.31999999995</v>
      </c>
      <c r="F32" s="6">
        <f t="shared" si="0"/>
        <v>149.77096875523625</v>
      </c>
      <c r="G32" s="6" t="e">
        <f t="shared" si="1"/>
        <v>#DIV/0!</v>
      </c>
    </row>
    <row r="33" spans="1:7" ht="20.100000000000001" customHeight="1" x14ac:dyDescent="0.25">
      <c r="A33" s="7">
        <v>6711</v>
      </c>
      <c r="B33" s="7" t="s">
        <v>26</v>
      </c>
      <c r="C33" s="6">
        <v>423316.37</v>
      </c>
      <c r="D33" s="6"/>
      <c r="E33" s="6">
        <v>533956.24</v>
      </c>
      <c r="F33" s="6">
        <f t="shared" si="0"/>
        <v>126.13644967238096</v>
      </c>
      <c r="G33" s="6" t="e">
        <f t="shared" si="1"/>
        <v>#DIV/0!</v>
      </c>
    </row>
    <row r="34" spans="1:7" ht="32.1" customHeight="1" x14ac:dyDescent="0.25">
      <c r="A34" s="5">
        <v>6712</v>
      </c>
      <c r="B34" s="7" t="s">
        <v>27</v>
      </c>
      <c r="C34" s="6">
        <v>4350.17</v>
      </c>
      <c r="D34" s="6"/>
      <c r="E34" s="6">
        <v>106564.08</v>
      </c>
      <c r="F34" s="6">
        <f t="shared" si="0"/>
        <v>2449.6532319426597</v>
      </c>
      <c r="G34" s="6" t="e">
        <f t="shared" si="1"/>
        <v>#DIV/0!</v>
      </c>
    </row>
    <row r="35" spans="1:7" ht="15" customHeight="1" x14ac:dyDescent="0.25"/>
    <row r="36" spans="1:7" ht="45" customHeight="1" x14ac:dyDescent="0.25">
      <c r="A36" s="58" t="s">
        <v>191</v>
      </c>
      <c r="B36" s="59"/>
      <c r="C36" s="59"/>
      <c r="D36" s="59"/>
      <c r="E36" s="59"/>
      <c r="F36" s="59"/>
      <c r="G36" s="60"/>
    </row>
    <row r="37" spans="1:7" ht="80.099999999999994" customHeight="1" x14ac:dyDescent="0.25">
      <c r="A37" s="2" t="s">
        <v>0</v>
      </c>
      <c r="B37" s="2" t="s">
        <v>1</v>
      </c>
      <c r="C37" s="2" t="s">
        <v>156</v>
      </c>
      <c r="D37" s="2" t="s">
        <v>179</v>
      </c>
      <c r="E37" s="2" t="s">
        <v>180</v>
      </c>
      <c r="F37" s="2" t="s">
        <v>181</v>
      </c>
      <c r="G37" s="2" t="s">
        <v>182</v>
      </c>
    </row>
    <row r="38" spans="1:7" ht="9" customHeight="1" x14ac:dyDescent="0.25">
      <c r="A38" s="3">
        <v>1</v>
      </c>
      <c r="B38" s="3">
        <v>2</v>
      </c>
      <c r="C38" s="3">
        <v>3</v>
      </c>
      <c r="D38" s="3">
        <v>4</v>
      </c>
      <c r="E38" s="3">
        <v>6</v>
      </c>
      <c r="F38" s="3">
        <v>7</v>
      </c>
      <c r="G38" s="3">
        <v>7</v>
      </c>
    </row>
    <row r="39" spans="1:7" ht="20.100000000000001" customHeight="1" x14ac:dyDescent="0.25">
      <c r="A39" s="61" t="s">
        <v>28</v>
      </c>
      <c r="B39" s="61"/>
      <c r="C39" s="6">
        <f>C40+C90</f>
        <v>3429442.08</v>
      </c>
      <c r="D39" s="6">
        <f>D40+D90</f>
        <v>4363707.53</v>
      </c>
      <c r="E39" s="6">
        <f>E40+E90</f>
        <v>3983917.0299999993</v>
      </c>
      <c r="F39" s="6">
        <f>(E39/C39)*100</f>
        <v>116.16808031935035</v>
      </c>
      <c r="G39" s="6">
        <f>(E39/D39)*100</f>
        <v>91.29660965156387</v>
      </c>
    </row>
    <row r="40" spans="1:7" ht="20.100000000000001" customHeight="1" x14ac:dyDescent="0.25">
      <c r="A40" s="13">
        <v>3</v>
      </c>
      <c r="B40" s="16" t="s">
        <v>79</v>
      </c>
      <c r="C40" s="6">
        <f>C41+C50+C81+C84+C87</f>
        <v>3347982.2</v>
      </c>
      <c r="D40" s="6">
        <f>D41+D50+D81+D84+D87</f>
        <v>4223037.1100000003</v>
      </c>
      <c r="E40" s="6">
        <f>E41+E50+E81+E84+E87</f>
        <v>3854442.7099999995</v>
      </c>
      <c r="F40" s="6">
        <f t="shared" ref="F40:F99" si="14">(E40/C40)*100</f>
        <v>115.12733580244242</v>
      </c>
      <c r="G40" s="6">
        <f t="shared" ref="G40:G99" si="15">(E40/D40)*100</f>
        <v>91.271817168568504</v>
      </c>
    </row>
    <row r="41" spans="1:7" ht="20.100000000000001" customHeight="1" x14ac:dyDescent="0.25">
      <c r="A41" s="4">
        <v>31</v>
      </c>
      <c r="B41" s="5" t="s">
        <v>29</v>
      </c>
      <c r="C41" s="6">
        <f>C42+C46+C48</f>
        <v>2817950.9600000004</v>
      </c>
      <c r="D41" s="6">
        <v>3530056.75</v>
      </c>
      <c r="E41" s="6">
        <f t="shared" ref="E41" si="16">E42+E46+E48</f>
        <v>3315774.3</v>
      </c>
      <c r="F41" s="6">
        <f t="shared" si="14"/>
        <v>117.6661463264073</v>
      </c>
      <c r="G41" s="6">
        <f t="shared" si="15"/>
        <v>93.92977322531712</v>
      </c>
    </row>
    <row r="42" spans="1:7" ht="20.100000000000001" customHeight="1" x14ac:dyDescent="0.25">
      <c r="A42" s="4">
        <v>311</v>
      </c>
      <c r="B42" s="5" t="s">
        <v>30</v>
      </c>
      <c r="C42" s="6">
        <f>SUM(C43:C45)</f>
        <v>2324770.9500000002</v>
      </c>
      <c r="D42" s="6"/>
      <c r="E42" s="6">
        <f t="shared" ref="E42" si="17">SUM(E43:E45)</f>
        <v>2742268.5</v>
      </c>
      <c r="F42" s="6">
        <f t="shared" si="14"/>
        <v>117.9586530879526</v>
      </c>
      <c r="G42" s="6" t="e">
        <f t="shared" si="15"/>
        <v>#DIV/0!</v>
      </c>
    </row>
    <row r="43" spans="1:7" ht="20.100000000000001" customHeight="1" x14ac:dyDescent="0.25">
      <c r="A43" s="5">
        <v>3111</v>
      </c>
      <c r="B43" s="5" t="s">
        <v>31</v>
      </c>
      <c r="C43" s="6">
        <v>2301306.6800000002</v>
      </c>
      <c r="D43" s="6"/>
      <c r="E43" s="6">
        <v>2696326.2</v>
      </c>
      <c r="F43" s="6">
        <f t="shared" si="14"/>
        <v>117.16500992384032</v>
      </c>
      <c r="G43" s="6" t="e">
        <f t="shared" si="15"/>
        <v>#DIV/0!</v>
      </c>
    </row>
    <row r="44" spans="1:7" ht="20.100000000000001" customHeight="1" x14ac:dyDescent="0.25">
      <c r="A44" s="5">
        <v>3113</v>
      </c>
      <c r="B44" s="5" t="s">
        <v>32</v>
      </c>
      <c r="C44" s="6">
        <v>6537.08</v>
      </c>
      <c r="D44" s="6"/>
      <c r="E44" s="6">
        <v>22587.53</v>
      </c>
      <c r="F44" s="6">
        <f t="shared" si="14"/>
        <v>345.52934949549336</v>
      </c>
      <c r="G44" s="6" t="e">
        <f t="shared" si="15"/>
        <v>#DIV/0!</v>
      </c>
    </row>
    <row r="45" spans="1:7" ht="20.100000000000001" customHeight="1" x14ac:dyDescent="0.25">
      <c r="A45" s="5">
        <v>3114</v>
      </c>
      <c r="B45" s="5" t="s">
        <v>33</v>
      </c>
      <c r="C45" s="6">
        <v>16927.189999999999</v>
      </c>
      <c r="D45" s="6"/>
      <c r="E45" s="6">
        <v>23354.77</v>
      </c>
      <c r="F45" s="6">
        <f t="shared" si="14"/>
        <v>137.97192564152704</v>
      </c>
      <c r="G45" s="6" t="e">
        <f t="shared" si="15"/>
        <v>#DIV/0!</v>
      </c>
    </row>
    <row r="46" spans="1:7" ht="20.100000000000001" customHeight="1" x14ac:dyDescent="0.25">
      <c r="A46" s="4">
        <v>312</v>
      </c>
      <c r="B46" s="5" t="s">
        <v>34</v>
      </c>
      <c r="C46" s="6">
        <f>C47</f>
        <v>109592.89</v>
      </c>
      <c r="D46" s="6"/>
      <c r="E46" s="6">
        <f t="shared" ref="E46" si="18">E47</f>
        <v>121491.01</v>
      </c>
      <c r="F46" s="6">
        <f t="shared" si="14"/>
        <v>110.85665320076876</v>
      </c>
      <c r="G46" s="6" t="e">
        <f t="shared" si="15"/>
        <v>#DIV/0!</v>
      </c>
    </row>
    <row r="47" spans="1:7" ht="20.100000000000001" customHeight="1" x14ac:dyDescent="0.25">
      <c r="A47" s="5">
        <v>3121</v>
      </c>
      <c r="B47" s="5" t="s">
        <v>34</v>
      </c>
      <c r="C47" s="6">
        <v>109592.89</v>
      </c>
      <c r="D47" s="6"/>
      <c r="E47" s="6">
        <v>121491.01</v>
      </c>
      <c r="F47" s="6">
        <f t="shared" si="14"/>
        <v>110.85665320076876</v>
      </c>
      <c r="G47" s="6" t="e">
        <f t="shared" si="15"/>
        <v>#DIV/0!</v>
      </c>
    </row>
    <row r="48" spans="1:7" ht="20.100000000000001" customHeight="1" x14ac:dyDescent="0.25">
      <c r="A48" s="4">
        <v>313</v>
      </c>
      <c r="B48" s="5" t="s">
        <v>35</v>
      </c>
      <c r="C48" s="6">
        <f>SUM(C49:C49)</f>
        <v>383587.12</v>
      </c>
      <c r="D48" s="6"/>
      <c r="E48" s="6">
        <f>SUM(E49:E49)</f>
        <v>452014.79</v>
      </c>
      <c r="F48" s="6">
        <f t="shared" si="14"/>
        <v>117.83888624831825</v>
      </c>
      <c r="G48" s="6" t="e">
        <f t="shared" si="15"/>
        <v>#DIV/0!</v>
      </c>
    </row>
    <row r="49" spans="1:7" ht="20.100000000000001" customHeight="1" x14ac:dyDescent="0.25">
      <c r="A49" s="5">
        <v>3132</v>
      </c>
      <c r="B49" s="7" t="s">
        <v>36</v>
      </c>
      <c r="C49" s="6">
        <v>383587.12</v>
      </c>
      <c r="D49" s="6"/>
      <c r="E49" s="6">
        <v>452014.79</v>
      </c>
      <c r="F49" s="6">
        <f t="shared" si="14"/>
        <v>117.83888624831825</v>
      </c>
      <c r="G49" s="6" t="e">
        <f t="shared" si="15"/>
        <v>#DIV/0!</v>
      </c>
    </row>
    <row r="50" spans="1:7" ht="20.100000000000001" customHeight="1" x14ac:dyDescent="0.25">
      <c r="A50" s="4">
        <v>32</v>
      </c>
      <c r="B50" s="5" t="s">
        <v>37</v>
      </c>
      <c r="C50" s="6">
        <f>C51+C56+C63+C73+C75</f>
        <v>419814.55000000005</v>
      </c>
      <c r="D50" s="6">
        <v>569539.07999999996</v>
      </c>
      <c r="E50" s="6">
        <f>E51+E56+E63+E73+E75</f>
        <v>440291.47000000003</v>
      </c>
      <c r="F50" s="6">
        <f t="shared" si="14"/>
        <v>104.87761084031031</v>
      </c>
      <c r="G50" s="6">
        <f t="shared" si="15"/>
        <v>77.306630126241743</v>
      </c>
    </row>
    <row r="51" spans="1:7" ht="20.100000000000001" customHeight="1" x14ac:dyDescent="0.25">
      <c r="A51" s="4">
        <v>321</v>
      </c>
      <c r="B51" s="5" t="s">
        <v>38</v>
      </c>
      <c r="C51" s="6">
        <f>SUM(C52:C55)</f>
        <v>54442.559999999998</v>
      </c>
      <c r="D51" s="6"/>
      <c r="E51" s="6">
        <f t="shared" ref="E51" si="19">SUM(E52:E55)</f>
        <v>56333.58</v>
      </c>
      <c r="F51" s="6">
        <f t="shared" si="14"/>
        <v>103.47342226375835</v>
      </c>
      <c r="G51" s="6" t="e">
        <f t="shared" si="15"/>
        <v>#DIV/0!</v>
      </c>
    </row>
    <row r="52" spans="1:7" ht="20.100000000000001" customHeight="1" x14ac:dyDescent="0.25">
      <c r="A52" s="5">
        <v>3211</v>
      </c>
      <c r="B52" s="5" t="s">
        <v>39</v>
      </c>
      <c r="C52" s="6">
        <v>10233.07</v>
      </c>
      <c r="D52" s="6"/>
      <c r="E52" s="6">
        <v>11101.39</v>
      </c>
      <c r="F52" s="6">
        <f t="shared" si="14"/>
        <v>108.48543008109981</v>
      </c>
      <c r="G52" s="6" t="e">
        <f t="shared" si="15"/>
        <v>#DIV/0!</v>
      </c>
    </row>
    <row r="53" spans="1:7" ht="20.100000000000001" customHeight="1" x14ac:dyDescent="0.25">
      <c r="A53" s="5">
        <v>3212</v>
      </c>
      <c r="B53" s="7" t="s">
        <v>40</v>
      </c>
      <c r="C53" s="6">
        <v>43450.99</v>
      </c>
      <c r="D53" s="6"/>
      <c r="E53" s="6">
        <v>43907.19</v>
      </c>
      <c r="F53" s="6">
        <f t="shared" si="14"/>
        <v>101.0499185404061</v>
      </c>
      <c r="G53" s="6" t="e">
        <f t="shared" si="15"/>
        <v>#DIV/0!</v>
      </c>
    </row>
    <row r="54" spans="1:7" ht="20.100000000000001" customHeight="1" x14ac:dyDescent="0.25">
      <c r="A54" s="5">
        <v>3213</v>
      </c>
      <c r="B54" s="5" t="s">
        <v>41</v>
      </c>
      <c r="C54" s="6">
        <v>658</v>
      </c>
      <c r="D54" s="6"/>
      <c r="E54" s="6">
        <v>1270</v>
      </c>
      <c r="F54" s="6">
        <f t="shared" si="14"/>
        <v>193.00911854103344</v>
      </c>
      <c r="G54" s="6" t="e">
        <f t="shared" si="15"/>
        <v>#DIV/0!</v>
      </c>
    </row>
    <row r="55" spans="1:7" ht="20.100000000000001" customHeight="1" x14ac:dyDescent="0.25">
      <c r="A55" s="5">
        <v>3214</v>
      </c>
      <c r="B55" s="5" t="s">
        <v>42</v>
      </c>
      <c r="C55" s="6">
        <v>100.5</v>
      </c>
      <c r="D55" s="6"/>
      <c r="E55" s="6">
        <v>55</v>
      </c>
      <c r="F55" s="6">
        <f t="shared" si="14"/>
        <v>54.726368159203972</v>
      </c>
      <c r="G55" s="6" t="e">
        <f t="shared" si="15"/>
        <v>#DIV/0!</v>
      </c>
    </row>
    <row r="56" spans="1:7" ht="20.100000000000001" customHeight="1" x14ac:dyDescent="0.25">
      <c r="A56" s="4">
        <v>322</v>
      </c>
      <c r="B56" s="5" t="s">
        <v>43</v>
      </c>
      <c r="C56" s="6">
        <f>SUM(C57:C62)</f>
        <v>290703.42000000004</v>
      </c>
      <c r="D56" s="6"/>
      <c r="E56" s="6">
        <f t="shared" ref="E56" si="20">SUM(E57:E62)</f>
        <v>272276.56</v>
      </c>
      <c r="F56" s="6">
        <f t="shared" si="14"/>
        <v>93.661285443425456</v>
      </c>
      <c r="G56" s="6" t="e">
        <f t="shared" si="15"/>
        <v>#DIV/0!</v>
      </c>
    </row>
    <row r="57" spans="1:7" ht="20.100000000000001" customHeight="1" x14ac:dyDescent="0.25">
      <c r="A57" s="5">
        <v>3221</v>
      </c>
      <c r="B57" s="5" t="s">
        <v>44</v>
      </c>
      <c r="C57" s="6">
        <v>25721.69</v>
      </c>
      <c r="D57" s="6"/>
      <c r="E57" s="6">
        <v>23539.33</v>
      </c>
      <c r="F57" s="6">
        <f t="shared" si="14"/>
        <v>91.515487512678988</v>
      </c>
      <c r="G57" s="6" t="e">
        <f t="shared" si="15"/>
        <v>#DIV/0!</v>
      </c>
    </row>
    <row r="58" spans="1:7" ht="20.100000000000001" customHeight="1" x14ac:dyDescent="0.25">
      <c r="A58" s="5">
        <v>3222</v>
      </c>
      <c r="B58" s="5" t="s">
        <v>45</v>
      </c>
      <c r="C58" s="6">
        <v>211171.67</v>
      </c>
      <c r="D58" s="6"/>
      <c r="E58" s="6">
        <v>201490.32</v>
      </c>
      <c r="F58" s="6">
        <f t="shared" si="14"/>
        <v>95.415412493541382</v>
      </c>
      <c r="G58" s="6" t="e">
        <f t="shared" si="15"/>
        <v>#DIV/0!</v>
      </c>
    </row>
    <row r="59" spans="1:7" ht="20.100000000000001" customHeight="1" x14ac:dyDescent="0.25">
      <c r="A59" s="5">
        <v>3223</v>
      </c>
      <c r="B59" s="5" t="s">
        <v>46</v>
      </c>
      <c r="C59" s="6">
        <v>49143.97</v>
      </c>
      <c r="D59" s="6"/>
      <c r="E59" s="6">
        <v>39357.85</v>
      </c>
      <c r="F59" s="6">
        <f t="shared" si="14"/>
        <v>80.086834661505762</v>
      </c>
      <c r="G59" s="6" t="e">
        <f t="shared" si="15"/>
        <v>#DIV/0!</v>
      </c>
    </row>
    <row r="60" spans="1:7" ht="20.100000000000001" customHeight="1" x14ac:dyDescent="0.25">
      <c r="A60" s="5">
        <v>3224</v>
      </c>
      <c r="B60" s="5" t="s">
        <v>47</v>
      </c>
      <c r="C60" s="6">
        <v>999.59</v>
      </c>
      <c r="D60" s="6"/>
      <c r="E60" s="6">
        <v>2852.54</v>
      </c>
      <c r="F60" s="6">
        <f t="shared" si="14"/>
        <v>285.37100211086545</v>
      </c>
      <c r="G60" s="6" t="e">
        <f t="shared" si="15"/>
        <v>#DIV/0!</v>
      </c>
    </row>
    <row r="61" spans="1:7" ht="20.100000000000001" customHeight="1" x14ac:dyDescent="0.25">
      <c r="A61" s="5">
        <v>3225</v>
      </c>
      <c r="B61" s="5" t="s">
        <v>48</v>
      </c>
      <c r="C61" s="6">
        <v>2967</v>
      </c>
      <c r="D61" s="6"/>
      <c r="E61" s="6">
        <v>3819.4</v>
      </c>
      <c r="F61" s="6">
        <f t="shared" si="14"/>
        <v>128.7293562521065</v>
      </c>
      <c r="G61" s="6" t="e">
        <f t="shared" si="15"/>
        <v>#DIV/0!</v>
      </c>
    </row>
    <row r="62" spans="1:7" ht="20.100000000000001" customHeight="1" x14ac:dyDescent="0.25">
      <c r="A62" s="5">
        <v>3227</v>
      </c>
      <c r="B62" s="5" t="s">
        <v>49</v>
      </c>
      <c r="C62" s="6">
        <v>699.5</v>
      </c>
      <c r="D62" s="6"/>
      <c r="E62" s="6">
        <v>1217.1199999999999</v>
      </c>
      <c r="F62" s="6">
        <f t="shared" si="14"/>
        <v>173.99857040743387</v>
      </c>
      <c r="G62" s="6" t="e">
        <f t="shared" si="15"/>
        <v>#DIV/0!</v>
      </c>
    </row>
    <row r="63" spans="1:7" ht="20.100000000000001" customHeight="1" x14ac:dyDescent="0.25">
      <c r="A63" s="4">
        <v>323</v>
      </c>
      <c r="B63" s="5" t="s">
        <v>50</v>
      </c>
      <c r="C63" s="6">
        <f>SUM(C64:C72)</f>
        <v>65305.989999999991</v>
      </c>
      <c r="D63" s="6"/>
      <c r="E63" s="6">
        <f>SUM(E64:E72)</f>
        <v>100499.01999999999</v>
      </c>
      <c r="F63" s="6">
        <f t="shared" si="14"/>
        <v>153.88943648201337</v>
      </c>
      <c r="G63" s="6" t="e">
        <f t="shared" si="15"/>
        <v>#DIV/0!</v>
      </c>
    </row>
    <row r="64" spans="1:7" ht="20.100000000000001" customHeight="1" x14ac:dyDescent="0.25">
      <c r="A64" s="5">
        <v>3231</v>
      </c>
      <c r="B64" s="5" t="s">
        <v>51</v>
      </c>
      <c r="C64" s="6">
        <v>6930.54</v>
      </c>
      <c r="D64" s="6"/>
      <c r="E64" s="6">
        <v>7777.5</v>
      </c>
      <c r="F64" s="6">
        <f t="shared" si="14"/>
        <v>112.22069275987153</v>
      </c>
      <c r="G64" s="6" t="e">
        <f t="shared" si="15"/>
        <v>#DIV/0!</v>
      </c>
    </row>
    <row r="65" spans="1:7" ht="20.100000000000001" customHeight="1" x14ac:dyDescent="0.25">
      <c r="A65" s="5">
        <v>3232</v>
      </c>
      <c r="B65" s="5" t="s">
        <v>52</v>
      </c>
      <c r="C65" s="6">
        <v>2273.89</v>
      </c>
      <c r="D65" s="6"/>
      <c r="E65" s="6">
        <v>36524.660000000003</v>
      </c>
      <c r="F65" s="6">
        <f t="shared" si="14"/>
        <v>1606.2632757081481</v>
      </c>
      <c r="G65" s="6" t="e">
        <f t="shared" si="15"/>
        <v>#DIV/0!</v>
      </c>
    </row>
    <row r="66" spans="1:7" ht="20.100000000000001" customHeight="1" x14ac:dyDescent="0.25">
      <c r="A66" s="5">
        <v>3233</v>
      </c>
      <c r="B66" s="5" t="s">
        <v>53</v>
      </c>
      <c r="C66" s="6">
        <v>497.7</v>
      </c>
      <c r="D66" s="6"/>
      <c r="E66" s="6">
        <v>248.85</v>
      </c>
      <c r="F66" s="6">
        <f t="shared" si="14"/>
        <v>50</v>
      </c>
      <c r="G66" s="6" t="e">
        <f t="shared" si="15"/>
        <v>#DIV/0!</v>
      </c>
    </row>
    <row r="67" spans="1:7" ht="20.100000000000001" customHeight="1" x14ac:dyDescent="0.25">
      <c r="A67" s="5">
        <v>3234</v>
      </c>
      <c r="B67" s="5" t="s">
        <v>54</v>
      </c>
      <c r="C67" s="6">
        <v>10430.44</v>
      </c>
      <c r="D67" s="6"/>
      <c r="E67" s="6">
        <v>12237.78</v>
      </c>
      <c r="F67" s="6">
        <f t="shared" si="14"/>
        <v>117.32755281656382</v>
      </c>
      <c r="G67" s="6" t="e">
        <f t="shared" si="15"/>
        <v>#DIV/0!</v>
      </c>
    </row>
    <row r="68" spans="1:7" ht="20.100000000000001" customHeight="1" x14ac:dyDescent="0.25">
      <c r="A68" s="5">
        <v>3235</v>
      </c>
      <c r="B68" s="39" t="s">
        <v>196</v>
      </c>
      <c r="C68" s="6">
        <v>0</v>
      </c>
      <c r="D68" s="6"/>
      <c r="E68" s="6">
        <v>875</v>
      </c>
      <c r="F68" s="6" t="e">
        <f t="shared" ref="F68:F69" si="21">(E68/C68)*100</f>
        <v>#DIV/0!</v>
      </c>
      <c r="G68" s="6" t="e">
        <f t="shared" ref="G68:G69" si="22">(E68/D68)*100</f>
        <v>#DIV/0!</v>
      </c>
    </row>
    <row r="69" spans="1:7" ht="20.100000000000001" customHeight="1" x14ac:dyDescent="0.25">
      <c r="A69" s="5">
        <v>3236</v>
      </c>
      <c r="B69" s="5" t="s">
        <v>55</v>
      </c>
      <c r="C69" s="6">
        <v>9255.6299999999992</v>
      </c>
      <c r="D69" s="6"/>
      <c r="E69" s="6">
        <v>3192.77</v>
      </c>
      <c r="F69" s="6">
        <f t="shared" si="21"/>
        <v>34.495436831420449</v>
      </c>
      <c r="G69" s="6" t="e">
        <f t="shared" si="22"/>
        <v>#DIV/0!</v>
      </c>
    </row>
    <row r="70" spans="1:7" ht="20.100000000000001" customHeight="1" x14ac:dyDescent="0.25">
      <c r="A70" s="5">
        <v>3237</v>
      </c>
      <c r="B70" s="5" t="s">
        <v>56</v>
      </c>
      <c r="C70" s="6">
        <v>6180.09</v>
      </c>
      <c r="D70" s="6"/>
      <c r="E70" s="6">
        <v>19569.21</v>
      </c>
      <c r="F70" s="6">
        <f t="shared" si="14"/>
        <v>316.64927209797912</v>
      </c>
      <c r="G70" s="6" t="e">
        <f t="shared" si="15"/>
        <v>#DIV/0!</v>
      </c>
    </row>
    <row r="71" spans="1:7" ht="20.100000000000001" customHeight="1" x14ac:dyDescent="0.25">
      <c r="A71" s="5">
        <v>3238</v>
      </c>
      <c r="B71" s="5" t="s">
        <v>57</v>
      </c>
      <c r="C71" s="6">
        <v>4943.8999999999996</v>
      </c>
      <c r="D71" s="6"/>
      <c r="E71" s="6">
        <v>5452.03</v>
      </c>
      <c r="F71" s="6">
        <f t="shared" si="14"/>
        <v>110.27791824268292</v>
      </c>
      <c r="G71" s="6" t="e">
        <f t="shared" si="15"/>
        <v>#DIV/0!</v>
      </c>
    </row>
    <row r="72" spans="1:7" ht="20.100000000000001" customHeight="1" x14ac:dyDescent="0.25">
      <c r="A72" s="5">
        <v>3239</v>
      </c>
      <c r="B72" s="5" t="s">
        <v>58</v>
      </c>
      <c r="C72" s="6">
        <v>24793.8</v>
      </c>
      <c r="D72" s="6"/>
      <c r="E72" s="6">
        <v>14621.22</v>
      </c>
      <c r="F72" s="6">
        <f t="shared" si="14"/>
        <v>58.971275076833727</v>
      </c>
      <c r="G72" s="6" t="e">
        <f t="shared" si="15"/>
        <v>#DIV/0!</v>
      </c>
    </row>
    <row r="73" spans="1:7" ht="20.100000000000001" customHeight="1" x14ac:dyDescent="0.25">
      <c r="A73" s="9">
        <v>324</v>
      </c>
      <c r="B73" s="7" t="s">
        <v>59</v>
      </c>
      <c r="C73" s="6">
        <f>C74</f>
        <v>1391.25</v>
      </c>
      <c r="D73" s="6"/>
      <c r="E73" s="6">
        <f t="shared" ref="E73" si="23">E74</f>
        <v>897.54</v>
      </c>
      <c r="F73" s="6">
        <f t="shared" si="14"/>
        <v>64.513207547169799</v>
      </c>
      <c r="G73" s="6" t="e">
        <f t="shared" si="15"/>
        <v>#DIV/0!</v>
      </c>
    </row>
    <row r="74" spans="1:7" ht="20.100000000000001" customHeight="1" x14ac:dyDescent="0.25">
      <c r="A74" s="5">
        <v>3241</v>
      </c>
      <c r="B74" s="7" t="s">
        <v>59</v>
      </c>
      <c r="C74" s="6">
        <v>1391.25</v>
      </c>
      <c r="D74" s="6"/>
      <c r="E74" s="6">
        <v>897.54</v>
      </c>
      <c r="F74" s="6">
        <f t="shared" si="14"/>
        <v>64.513207547169799</v>
      </c>
      <c r="G74" s="6" t="e">
        <f t="shared" si="15"/>
        <v>#DIV/0!</v>
      </c>
    </row>
    <row r="75" spans="1:7" ht="20.100000000000001" customHeight="1" x14ac:dyDescent="0.25">
      <c r="A75" s="4">
        <v>329</v>
      </c>
      <c r="B75" s="5" t="s">
        <v>60</v>
      </c>
      <c r="C75" s="6">
        <f>SUM(C76:C80)</f>
        <v>7971.33</v>
      </c>
      <c r="D75" s="6"/>
      <c r="E75" s="6">
        <f>SUM(E76:E80)</f>
        <v>10284.77</v>
      </c>
      <c r="F75" s="6">
        <f t="shared" si="14"/>
        <v>129.02200761980748</v>
      </c>
      <c r="G75" s="6" t="e">
        <f t="shared" si="15"/>
        <v>#DIV/0!</v>
      </c>
    </row>
    <row r="76" spans="1:7" ht="20.100000000000001" customHeight="1" x14ac:dyDescent="0.25">
      <c r="A76" s="5">
        <v>3291</v>
      </c>
      <c r="B76" s="7" t="s">
        <v>61</v>
      </c>
      <c r="C76" s="6">
        <v>1641.08</v>
      </c>
      <c r="D76" s="6"/>
      <c r="E76" s="6">
        <v>1215.17</v>
      </c>
      <c r="F76" s="6">
        <f t="shared" si="14"/>
        <v>74.046969069149597</v>
      </c>
      <c r="G76" s="6" t="e">
        <f t="shared" si="15"/>
        <v>#DIV/0!</v>
      </c>
    </row>
    <row r="77" spans="1:7" ht="20.100000000000001" customHeight="1" x14ac:dyDescent="0.25">
      <c r="A77" s="5">
        <v>3292</v>
      </c>
      <c r="B77" s="5" t="s">
        <v>62</v>
      </c>
      <c r="C77" s="6">
        <v>1477.72</v>
      </c>
      <c r="D77" s="6"/>
      <c r="E77" s="6">
        <v>1399.23</v>
      </c>
      <c r="F77" s="6">
        <f t="shared" si="14"/>
        <v>94.688438946485121</v>
      </c>
      <c r="G77" s="6" t="e">
        <f t="shared" si="15"/>
        <v>#DIV/0!</v>
      </c>
    </row>
    <row r="78" spans="1:7" ht="20.100000000000001" customHeight="1" x14ac:dyDescent="0.25">
      <c r="A78" s="5">
        <v>3294</v>
      </c>
      <c r="B78" s="5" t="s">
        <v>63</v>
      </c>
      <c r="C78" s="6">
        <v>188.09</v>
      </c>
      <c r="D78" s="6"/>
      <c r="E78" s="6">
        <v>220</v>
      </c>
      <c r="F78" s="6">
        <f t="shared" si="14"/>
        <v>116.9652825774895</v>
      </c>
      <c r="G78" s="6" t="e">
        <f t="shared" si="15"/>
        <v>#DIV/0!</v>
      </c>
    </row>
    <row r="79" spans="1:7" ht="20.100000000000001" customHeight="1" x14ac:dyDescent="0.25">
      <c r="A79" s="5">
        <v>3295</v>
      </c>
      <c r="B79" s="5" t="s">
        <v>64</v>
      </c>
      <c r="C79" s="6">
        <v>1733.42</v>
      </c>
      <c r="D79" s="6"/>
      <c r="E79" s="6">
        <v>830.57</v>
      </c>
      <c r="F79" s="6">
        <f t="shared" si="14"/>
        <v>47.915104244787763</v>
      </c>
      <c r="G79" s="6" t="e">
        <f t="shared" si="15"/>
        <v>#DIV/0!</v>
      </c>
    </row>
    <row r="80" spans="1:7" ht="20.100000000000001" customHeight="1" x14ac:dyDescent="0.25">
      <c r="A80" s="5">
        <v>3299</v>
      </c>
      <c r="B80" s="5" t="s">
        <v>60</v>
      </c>
      <c r="C80" s="6">
        <v>2931.02</v>
      </c>
      <c r="D80" s="6"/>
      <c r="E80" s="6">
        <v>6619.8</v>
      </c>
      <c r="F80" s="6">
        <f t="shared" si="14"/>
        <v>225.8531159801025</v>
      </c>
      <c r="G80" s="6" t="e">
        <f t="shared" si="15"/>
        <v>#DIV/0!</v>
      </c>
    </row>
    <row r="81" spans="1:7" ht="20.100000000000001" customHeight="1" x14ac:dyDescent="0.25">
      <c r="A81" s="4">
        <v>34</v>
      </c>
      <c r="B81" s="5" t="s">
        <v>65</v>
      </c>
      <c r="C81" s="6">
        <f>C82</f>
        <v>18.149999999999999</v>
      </c>
      <c r="D81" s="6">
        <v>110</v>
      </c>
      <c r="E81" s="6">
        <f t="shared" ref="E81" si="24">E82</f>
        <v>7.9</v>
      </c>
      <c r="F81" s="6">
        <f t="shared" si="14"/>
        <v>43.526170798898079</v>
      </c>
      <c r="G81" s="6">
        <f t="shared" si="15"/>
        <v>7.1818181818181825</v>
      </c>
    </row>
    <row r="82" spans="1:7" ht="20.100000000000001" customHeight="1" x14ac:dyDescent="0.25">
      <c r="A82" s="4">
        <v>343</v>
      </c>
      <c r="B82" s="5" t="s">
        <v>66</v>
      </c>
      <c r="C82" s="6">
        <f>SUM(C83:C83)</f>
        <v>18.149999999999999</v>
      </c>
      <c r="D82" s="6"/>
      <c r="E82" s="6">
        <f>SUM(E83:E83)</f>
        <v>7.9</v>
      </c>
      <c r="F82" s="6">
        <f t="shared" si="14"/>
        <v>43.526170798898079</v>
      </c>
      <c r="G82" s="6" t="e">
        <f t="shared" si="15"/>
        <v>#DIV/0!</v>
      </c>
    </row>
    <row r="83" spans="1:7" ht="20.100000000000001" customHeight="1" x14ac:dyDescent="0.25">
      <c r="A83" s="11">
        <v>3433</v>
      </c>
      <c r="B83" s="5" t="s">
        <v>67</v>
      </c>
      <c r="C83" s="6">
        <v>18.149999999999999</v>
      </c>
      <c r="D83" s="6"/>
      <c r="E83" s="6">
        <v>7.9</v>
      </c>
      <c r="F83" s="6">
        <f t="shared" si="14"/>
        <v>43.526170798898079</v>
      </c>
      <c r="G83" s="6" t="e">
        <f t="shared" si="15"/>
        <v>#DIV/0!</v>
      </c>
    </row>
    <row r="84" spans="1:7" ht="20.100000000000001" customHeight="1" x14ac:dyDescent="0.25">
      <c r="A84" s="9">
        <v>37</v>
      </c>
      <c r="B84" s="7" t="s">
        <v>68</v>
      </c>
      <c r="C84" s="6">
        <f>C85</f>
        <v>108185.28</v>
      </c>
      <c r="D84" s="6">
        <v>121500</v>
      </c>
      <c r="E84" s="6">
        <f t="shared" ref="E84:E88" si="25">E85</f>
        <v>96537.76</v>
      </c>
      <c r="F84" s="6">
        <f t="shared" si="14"/>
        <v>89.233729394608957</v>
      </c>
      <c r="G84" s="6">
        <f t="shared" si="15"/>
        <v>79.454946502057609</v>
      </c>
    </row>
    <row r="85" spans="1:7" ht="20.100000000000001" customHeight="1" x14ac:dyDescent="0.25">
      <c r="A85" s="9">
        <v>372</v>
      </c>
      <c r="B85" s="10" t="s">
        <v>69</v>
      </c>
      <c r="C85" s="6">
        <f>C86</f>
        <v>108185.28</v>
      </c>
      <c r="D85" s="6"/>
      <c r="E85" s="6">
        <f t="shared" si="25"/>
        <v>96537.76</v>
      </c>
      <c r="F85" s="6">
        <f t="shared" si="14"/>
        <v>89.233729394608957</v>
      </c>
      <c r="G85" s="6" t="e">
        <f t="shared" si="15"/>
        <v>#DIV/0!</v>
      </c>
    </row>
    <row r="86" spans="1:7" ht="20.100000000000001" customHeight="1" x14ac:dyDescent="0.25">
      <c r="A86" s="11">
        <v>3722</v>
      </c>
      <c r="B86" s="5" t="s">
        <v>70</v>
      </c>
      <c r="C86" s="6">
        <v>108185.28</v>
      </c>
      <c r="D86" s="6"/>
      <c r="E86" s="6">
        <v>96537.76</v>
      </c>
      <c r="F86" s="6">
        <f t="shared" si="14"/>
        <v>89.233729394608957</v>
      </c>
      <c r="G86" s="6" t="e">
        <f t="shared" si="15"/>
        <v>#DIV/0!</v>
      </c>
    </row>
    <row r="87" spans="1:7" ht="20.100000000000001" customHeight="1" x14ac:dyDescent="0.25">
      <c r="A87" s="9">
        <v>38</v>
      </c>
      <c r="B87" s="7" t="s">
        <v>167</v>
      </c>
      <c r="C87" s="6">
        <f>C88</f>
        <v>2013.26</v>
      </c>
      <c r="D87" s="6">
        <v>1831.28</v>
      </c>
      <c r="E87" s="6">
        <f t="shared" si="25"/>
        <v>1831.28</v>
      </c>
      <c r="F87" s="6">
        <f t="shared" ref="F87:F89" si="26">(E87/C87)*100</f>
        <v>90.960929040461735</v>
      </c>
      <c r="G87" s="6">
        <f t="shared" ref="G87:G89" si="27">(E87/D87)*100</f>
        <v>100</v>
      </c>
    </row>
    <row r="88" spans="1:7" ht="20.100000000000001" customHeight="1" x14ac:dyDescent="0.25">
      <c r="A88" s="9">
        <v>381</v>
      </c>
      <c r="B88" s="10" t="s">
        <v>23</v>
      </c>
      <c r="C88" s="6">
        <f>C89</f>
        <v>2013.26</v>
      </c>
      <c r="D88" s="6"/>
      <c r="E88" s="6">
        <f t="shared" si="25"/>
        <v>1831.28</v>
      </c>
      <c r="F88" s="6">
        <f t="shared" si="26"/>
        <v>90.960929040461735</v>
      </c>
      <c r="G88" s="6" t="e">
        <f t="shared" si="27"/>
        <v>#DIV/0!</v>
      </c>
    </row>
    <row r="89" spans="1:7" ht="20.100000000000001" customHeight="1" x14ac:dyDescent="0.25">
      <c r="A89" s="11">
        <v>3812</v>
      </c>
      <c r="B89" s="5" t="s">
        <v>168</v>
      </c>
      <c r="C89" s="6">
        <v>2013.26</v>
      </c>
      <c r="D89" s="6"/>
      <c r="E89" s="6">
        <v>1831.28</v>
      </c>
      <c r="F89" s="6">
        <f t="shared" si="26"/>
        <v>90.960929040461735</v>
      </c>
      <c r="G89" s="6" t="e">
        <f t="shared" si="27"/>
        <v>#DIV/0!</v>
      </c>
    </row>
    <row r="90" spans="1:7" ht="20.100000000000001" customHeight="1" x14ac:dyDescent="0.25">
      <c r="A90" s="4">
        <v>4</v>
      </c>
      <c r="B90" s="5" t="s">
        <v>118</v>
      </c>
      <c r="C90" s="6">
        <f>C91+C100</f>
        <v>81459.88</v>
      </c>
      <c r="D90" s="6">
        <f>D91+D100</f>
        <v>140670.41999999998</v>
      </c>
      <c r="E90" s="6">
        <f>E91+E100</f>
        <v>129474.31999999999</v>
      </c>
      <c r="F90" s="6">
        <f t="shared" si="14"/>
        <v>158.94243890366641</v>
      </c>
      <c r="G90" s="6">
        <f t="shared" si="15"/>
        <v>92.040899572205731</v>
      </c>
    </row>
    <row r="91" spans="1:7" ht="20.100000000000001" customHeight="1" x14ac:dyDescent="0.25">
      <c r="A91" s="9">
        <v>42</v>
      </c>
      <c r="B91" s="10" t="s">
        <v>71</v>
      </c>
      <c r="C91" s="6">
        <f>C92+C98</f>
        <v>81459.88</v>
      </c>
      <c r="D91" s="6">
        <v>128420.42</v>
      </c>
      <c r="E91" s="6">
        <f>E92+E98</f>
        <v>117284.31999999999</v>
      </c>
      <c r="F91" s="6">
        <f t="shared" si="14"/>
        <v>143.97801715396582</v>
      </c>
      <c r="G91" s="6">
        <f t="shared" si="15"/>
        <v>91.328404003039381</v>
      </c>
    </row>
    <row r="92" spans="1:7" ht="20.100000000000001" customHeight="1" x14ac:dyDescent="0.25">
      <c r="A92" s="4">
        <v>422</v>
      </c>
      <c r="B92" s="5" t="s">
        <v>72</v>
      </c>
      <c r="C92" s="6">
        <f>SUM(C93:C97)</f>
        <v>32368.649999999998</v>
      </c>
      <c r="D92" s="6"/>
      <c r="E92" s="6">
        <f t="shared" ref="E92" si="28">SUM(E93:E97)</f>
        <v>110385.01</v>
      </c>
      <c r="F92" s="6">
        <f t="shared" si="14"/>
        <v>341.02444803845697</v>
      </c>
      <c r="G92" s="6" t="e">
        <f t="shared" si="15"/>
        <v>#DIV/0!</v>
      </c>
    </row>
    <row r="93" spans="1:7" ht="20.100000000000001" customHeight="1" x14ac:dyDescent="0.25">
      <c r="A93" s="5">
        <v>4221</v>
      </c>
      <c r="B93" s="5" t="s">
        <v>73</v>
      </c>
      <c r="C93" s="6">
        <v>22050.959999999999</v>
      </c>
      <c r="D93" s="6"/>
      <c r="E93" s="6">
        <v>49618.06</v>
      </c>
      <c r="F93" s="6">
        <f t="shared" si="14"/>
        <v>225.01541882983781</v>
      </c>
      <c r="G93" s="6" t="e">
        <f t="shared" si="15"/>
        <v>#DIV/0!</v>
      </c>
    </row>
    <row r="94" spans="1:7" ht="20.100000000000001" customHeight="1" x14ac:dyDescent="0.25">
      <c r="A94" s="5">
        <v>4222</v>
      </c>
      <c r="B94" s="5" t="s">
        <v>174</v>
      </c>
      <c r="C94" s="6">
        <v>530</v>
      </c>
      <c r="D94" s="6"/>
      <c r="E94" s="6">
        <v>466.79</v>
      </c>
      <c r="F94" s="6">
        <f t="shared" ref="F94" si="29">(E94/C94)*100</f>
        <v>88.073584905660383</v>
      </c>
      <c r="G94" s="6" t="e">
        <f t="shared" ref="G94" si="30">(E94/D94)*100</f>
        <v>#DIV/0!</v>
      </c>
    </row>
    <row r="95" spans="1:7" ht="20.100000000000001" customHeight="1" x14ac:dyDescent="0.25">
      <c r="A95" s="5">
        <v>4223</v>
      </c>
      <c r="B95" s="5" t="s">
        <v>74</v>
      </c>
      <c r="C95" s="6">
        <v>0</v>
      </c>
      <c r="D95" s="6"/>
      <c r="E95" s="6">
        <v>5169.99</v>
      </c>
      <c r="F95" s="6" t="e">
        <f t="shared" si="14"/>
        <v>#DIV/0!</v>
      </c>
      <c r="G95" s="6" t="e">
        <f t="shared" si="15"/>
        <v>#DIV/0!</v>
      </c>
    </row>
    <row r="96" spans="1:7" ht="20.100000000000001" customHeight="1" x14ac:dyDescent="0.25">
      <c r="A96" s="5">
        <v>4226</v>
      </c>
      <c r="B96" s="5" t="s">
        <v>169</v>
      </c>
      <c r="C96" s="6">
        <v>4923.57</v>
      </c>
      <c r="D96" s="6"/>
      <c r="E96" s="6">
        <v>28222.75</v>
      </c>
      <c r="F96" s="6">
        <f t="shared" ref="F96" si="31">(E96/C96)*100</f>
        <v>573.21719809000388</v>
      </c>
      <c r="G96" s="6" t="e">
        <f t="shared" ref="G96" si="32">(E96/D96)*100</f>
        <v>#DIV/0!</v>
      </c>
    </row>
    <row r="97" spans="1:7" ht="20.100000000000001" customHeight="1" x14ac:dyDescent="0.25">
      <c r="A97" s="5">
        <v>4227</v>
      </c>
      <c r="B97" s="5" t="s">
        <v>75</v>
      </c>
      <c r="C97" s="6">
        <v>4864.12</v>
      </c>
      <c r="D97" s="6"/>
      <c r="E97" s="6">
        <v>26907.42</v>
      </c>
      <c r="F97" s="6">
        <f t="shared" si="14"/>
        <v>553.18166492602984</v>
      </c>
      <c r="G97" s="6" t="e">
        <f t="shared" si="15"/>
        <v>#DIV/0!</v>
      </c>
    </row>
    <row r="98" spans="1:7" ht="20.100000000000001" customHeight="1" x14ac:dyDescent="0.25">
      <c r="A98" s="4">
        <v>424</v>
      </c>
      <c r="B98" s="10" t="s">
        <v>76</v>
      </c>
      <c r="C98" s="6">
        <f>C99</f>
        <v>49091.23</v>
      </c>
      <c r="D98" s="6"/>
      <c r="E98" s="6">
        <f t="shared" ref="E98" si="33">E99</f>
        <v>6899.31</v>
      </c>
      <c r="F98" s="6">
        <f t="shared" si="14"/>
        <v>14.054058128101495</v>
      </c>
      <c r="G98" s="6" t="e">
        <f t="shared" si="15"/>
        <v>#DIV/0!</v>
      </c>
    </row>
    <row r="99" spans="1:7" ht="20.100000000000001" customHeight="1" x14ac:dyDescent="0.25">
      <c r="A99" s="11">
        <v>4241</v>
      </c>
      <c r="B99" s="5" t="s">
        <v>77</v>
      </c>
      <c r="C99" s="6">
        <v>49091.23</v>
      </c>
      <c r="D99" s="6"/>
      <c r="E99" s="6">
        <v>6899.31</v>
      </c>
      <c r="F99" s="6">
        <f t="shared" si="14"/>
        <v>14.054058128101495</v>
      </c>
      <c r="G99" s="6" t="e">
        <f t="shared" si="15"/>
        <v>#DIV/0!</v>
      </c>
    </row>
    <row r="100" spans="1:7" ht="20.100000000000001" customHeight="1" x14ac:dyDescent="0.25">
      <c r="A100" s="9">
        <v>45</v>
      </c>
      <c r="B100" s="10" t="s">
        <v>78</v>
      </c>
      <c r="C100" s="6">
        <f>C101+C103</f>
        <v>0</v>
      </c>
      <c r="D100" s="6">
        <v>12250</v>
      </c>
      <c r="E100" s="6">
        <f>E101+E103</f>
        <v>12190</v>
      </c>
      <c r="F100" s="6" t="e">
        <f t="shared" ref="F100:F104" si="34">(E100/C100)*100</f>
        <v>#DIV/0!</v>
      </c>
      <c r="G100" s="6">
        <f t="shared" ref="G100:G104" si="35">(E100/D100)*100</f>
        <v>99.510204081632665</v>
      </c>
    </row>
    <row r="101" spans="1:7" ht="20.100000000000001" customHeight="1" x14ac:dyDescent="0.25">
      <c r="A101" s="4">
        <v>451</v>
      </c>
      <c r="B101" s="5" t="s">
        <v>170</v>
      </c>
      <c r="C101" s="6">
        <f>SUM(C102:C102)</f>
        <v>0</v>
      </c>
      <c r="D101" s="6"/>
      <c r="E101" s="6">
        <f>SUM(E102:E102)</f>
        <v>0</v>
      </c>
      <c r="F101" s="6" t="e">
        <f t="shared" si="34"/>
        <v>#DIV/0!</v>
      </c>
      <c r="G101" s="6" t="e">
        <f t="shared" si="35"/>
        <v>#DIV/0!</v>
      </c>
    </row>
    <row r="102" spans="1:7" ht="20.100000000000001" customHeight="1" x14ac:dyDescent="0.25">
      <c r="A102" s="5">
        <v>4511</v>
      </c>
      <c r="B102" s="5" t="s">
        <v>170</v>
      </c>
      <c r="C102" s="6">
        <v>0</v>
      </c>
      <c r="D102" s="6"/>
      <c r="E102" s="6">
        <v>0</v>
      </c>
      <c r="F102" s="6" t="e">
        <f t="shared" si="34"/>
        <v>#DIV/0!</v>
      </c>
      <c r="G102" s="6" t="e">
        <f t="shared" si="35"/>
        <v>#DIV/0!</v>
      </c>
    </row>
    <row r="103" spans="1:7" ht="20.100000000000001" customHeight="1" x14ac:dyDescent="0.25">
      <c r="A103" s="4">
        <v>452</v>
      </c>
      <c r="B103" s="5" t="s">
        <v>171</v>
      </c>
      <c r="C103" s="6">
        <f>C104</f>
        <v>0</v>
      </c>
      <c r="D103" s="6"/>
      <c r="E103" s="6">
        <f t="shared" ref="E103" si="36">E104</f>
        <v>12190</v>
      </c>
      <c r="F103" s="6" t="e">
        <f t="shared" si="34"/>
        <v>#DIV/0!</v>
      </c>
      <c r="G103" s="6" t="e">
        <f t="shared" si="35"/>
        <v>#DIV/0!</v>
      </c>
    </row>
    <row r="104" spans="1:7" ht="20.100000000000001" customHeight="1" x14ac:dyDescent="0.25">
      <c r="A104" s="11">
        <v>4521</v>
      </c>
      <c r="B104" s="5" t="s">
        <v>171</v>
      </c>
      <c r="C104" s="6">
        <v>0</v>
      </c>
      <c r="D104" s="6"/>
      <c r="E104" s="6">
        <v>12190</v>
      </c>
      <c r="F104" s="6" t="e">
        <f t="shared" si="34"/>
        <v>#DIV/0!</v>
      </c>
      <c r="G104" s="6" t="e">
        <f t="shared" si="35"/>
        <v>#DIV/0!</v>
      </c>
    </row>
    <row r="105" spans="1:7" ht="15" customHeight="1" x14ac:dyDescent="0.25">
      <c r="A105" s="14"/>
      <c r="B105" s="14"/>
      <c r="C105" s="15"/>
      <c r="D105" s="15"/>
      <c r="E105" s="15"/>
      <c r="F105" s="15"/>
      <c r="G105" s="15"/>
    </row>
  </sheetData>
  <protectedRanges>
    <protectedRange sqref="B13" name="Range1"/>
    <protectedRange sqref="B14" name="Range1_1"/>
  </protectedRanges>
  <mergeCells count="4">
    <mergeCell ref="A36:G36"/>
    <mergeCell ref="A39:B39"/>
    <mergeCell ref="A1:G1"/>
    <mergeCell ref="A4:B4"/>
  </mergeCells>
  <pageMargins left="0.39370078740157483" right="0.39370078740157483" top="0.39370078740157483" bottom="0.39370078740157483" header="0" footer="0"/>
  <pageSetup paperSize="9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48"/>
  <sheetViews>
    <sheetView zoomScale="80" zoomScaleNormal="80" workbookViewId="0">
      <selection sqref="A1:G1"/>
    </sheetView>
  </sheetViews>
  <sheetFormatPr defaultRowHeight="15" x14ac:dyDescent="0.25"/>
  <cols>
    <col min="1" max="1" width="10.5703125" style="12" customWidth="1"/>
    <col min="2" max="2" width="48.5703125" style="12" customWidth="1"/>
    <col min="3" max="7" width="18.5703125" style="12" customWidth="1"/>
    <col min="8" max="8" width="9.140625" style="1"/>
    <col min="9" max="10" width="9.85546875" style="1" bestFit="1" customWidth="1"/>
    <col min="11" max="217" width="9.140625" style="1"/>
    <col min="218" max="218" width="10.5703125" style="1" customWidth="1"/>
    <col min="219" max="219" width="48.5703125" style="1" customWidth="1"/>
    <col min="220" max="225" width="18.5703125" style="1" customWidth="1"/>
    <col min="226" max="227" width="9.140625" style="1"/>
    <col min="228" max="228" width="12.42578125" style="1" bestFit="1" customWidth="1"/>
    <col min="229" max="229" width="9.140625" style="1"/>
    <col min="230" max="230" width="9.85546875" style="1" bestFit="1" customWidth="1"/>
    <col min="231" max="473" width="9.140625" style="1"/>
    <col min="474" max="474" width="10.5703125" style="1" customWidth="1"/>
    <col min="475" max="475" width="48.5703125" style="1" customWidth="1"/>
    <col min="476" max="481" width="18.5703125" style="1" customWidth="1"/>
    <col min="482" max="483" width="9.140625" style="1"/>
    <col min="484" max="484" width="12.42578125" style="1" bestFit="1" customWidth="1"/>
    <col min="485" max="485" width="9.140625" style="1"/>
    <col min="486" max="486" width="9.85546875" style="1" bestFit="1" customWidth="1"/>
    <col min="487" max="729" width="9.140625" style="1"/>
    <col min="730" max="730" width="10.5703125" style="1" customWidth="1"/>
    <col min="731" max="731" width="48.5703125" style="1" customWidth="1"/>
    <col min="732" max="737" width="18.5703125" style="1" customWidth="1"/>
    <col min="738" max="739" width="9.140625" style="1"/>
    <col min="740" max="740" width="12.42578125" style="1" bestFit="1" customWidth="1"/>
    <col min="741" max="741" width="9.140625" style="1"/>
    <col min="742" max="742" width="9.85546875" style="1" bestFit="1" customWidth="1"/>
    <col min="743" max="985" width="9.140625" style="1"/>
    <col min="986" max="986" width="10.5703125" style="1" customWidth="1"/>
    <col min="987" max="987" width="48.5703125" style="1" customWidth="1"/>
    <col min="988" max="993" width="18.5703125" style="1" customWidth="1"/>
    <col min="994" max="995" width="9.140625" style="1"/>
    <col min="996" max="996" width="12.42578125" style="1" bestFit="1" customWidth="1"/>
    <col min="997" max="997" width="9.140625" style="1"/>
    <col min="998" max="998" width="9.85546875" style="1" bestFit="1" customWidth="1"/>
    <col min="999" max="1241" width="9.140625" style="1"/>
    <col min="1242" max="1242" width="10.5703125" style="1" customWidth="1"/>
    <col min="1243" max="1243" width="48.5703125" style="1" customWidth="1"/>
    <col min="1244" max="1249" width="18.5703125" style="1" customWidth="1"/>
    <col min="1250" max="1251" width="9.140625" style="1"/>
    <col min="1252" max="1252" width="12.42578125" style="1" bestFit="1" customWidth="1"/>
    <col min="1253" max="1253" width="9.140625" style="1"/>
    <col min="1254" max="1254" width="9.85546875" style="1" bestFit="1" customWidth="1"/>
    <col min="1255" max="1497" width="9.140625" style="1"/>
    <col min="1498" max="1498" width="10.5703125" style="1" customWidth="1"/>
    <col min="1499" max="1499" width="48.5703125" style="1" customWidth="1"/>
    <col min="1500" max="1505" width="18.5703125" style="1" customWidth="1"/>
    <col min="1506" max="1507" width="9.140625" style="1"/>
    <col min="1508" max="1508" width="12.42578125" style="1" bestFit="1" customWidth="1"/>
    <col min="1509" max="1509" width="9.140625" style="1"/>
    <col min="1510" max="1510" width="9.85546875" style="1" bestFit="1" customWidth="1"/>
    <col min="1511" max="1753" width="9.140625" style="1"/>
    <col min="1754" max="1754" width="10.5703125" style="1" customWidth="1"/>
    <col min="1755" max="1755" width="48.5703125" style="1" customWidth="1"/>
    <col min="1756" max="1761" width="18.5703125" style="1" customWidth="1"/>
    <col min="1762" max="1763" width="9.140625" style="1"/>
    <col min="1764" max="1764" width="12.42578125" style="1" bestFit="1" customWidth="1"/>
    <col min="1765" max="1765" width="9.140625" style="1"/>
    <col min="1766" max="1766" width="9.85546875" style="1" bestFit="1" customWidth="1"/>
    <col min="1767" max="2009" width="9.140625" style="1"/>
    <col min="2010" max="2010" width="10.5703125" style="1" customWidth="1"/>
    <col min="2011" max="2011" width="48.5703125" style="1" customWidth="1"/>
    <col min="2012" max="2017" width="18.5703125" style="1" customWidth="1"/>
    <col min="2018" max="2019" width="9.140625" style="1"/>
    <col min="2020" max="2020" width="12.42578125" style="1" bestFit="1" customWidth="1"/>
    <col min="2021" max="2021" width="9.140625" style="1"/>
    <col min="2022" max="2022" width="9.85546875" style="1" bestFit="1" customWidth="1"/>
    <col min="2023" max="2265" width="9.140625" style="1"/>
    <col min="2266" max="2266" width="10.5703125" style="1" customWidth="1"/>
    <col min="2267" max="2267" width="48.5703125" style="1" customWidth="1"/>
    <col min="2268" max="2273" width="18.5703125" style="1" customWidth="1"/>
    <col min="2274" max="2275" width="9.140625" style="1"/>
    <col min="2276" max="2276" width="12.42578125" style="1" bestFit="1" customWidth="1"/>
    <col min="2277" max="2277" width="9.140625" style="1"/>
    <col min="2278" max="2278" width="9.85546875" style="1" bestFit="1" customWidth="1"/>
    <col min="2279" max="2521" width="9.140625" style="1"/>
    <col min="2522" max="2522" width="10.5703125" style="1" customWidth="1"/>
    <col min="2523" max="2523" width="48.5703125" style="1" customWidth="1"/>
    <col min="2524" max="2529" width="18.5703125" style="1" customWidth="1"/>
    <col min="2530" max="2531" width="9.140625" style="1"/>
    <col min="2532" max="2532" width="12.42578125" style="1" bestFit="1" customWidth="1"/>
    <col min="2533" max="2533" width="9.140625" style="1"/>
    <col min="2534" max="2534" width="9.85546875" style="1" bestFit="1" customWidth="1"/>
    <col min="2535" max="2777" width="9.140625" style="1"/>
    <col min="2778" max="2778" width="10.5703125" style="1" customWidth="1"/>
    <col min="2779" max="2779" width="48.5703125" style="1" customWidth="1"/>
    <col min="2780" max="2785" width="18.5703125" style="1" customWidth="1"/>
    <col min="2786" max="2787" width="9.140625" style="1"/>
    <col min="2788" max="2788" width="12.42578125" style="1" bestFit="1" customWidth="1"/>
    <col min="2789" max="2789" width="9.140625" style="1"/>
    <col min="2790" max="2790" width="9.85546875" style="1" bestFit="1" customWidth="1"/>
    <col min="2791" max="3033" width="9.140625" style="1"/>
    <col min="3034" max="3034" width="10.5703125" style="1" customWidth="1"/>
    <col min="3035" max="3035" width="48.5703125" style="1" customWidth="1"/>
    <col min="3036" max="3041" width="18.5703125" style="1" customWidth="1"/>
    <col min="3042" max="3043" width="9.140625" style="1"/>
    <col min="3044" max="3044" width="12.42578125" style="1" bestFit="1" customWidth="1"/>
    <col min="3045" max="3045" width="9.140625" style="1"/>
    <col min="3046" max="3046" width="9.85546875" style="1" bestFit="1" customWidth="1"/>
    <col min="3047" max="3289" width="9.140625" style="1"/>
    <col min="3290" max="3290" width="10.5703125" style="1" customWidth="1"/>
    <col min="3291" max="3291" width="48.5703125" style="1" customWidth="1"/>
    <col min="3292" max="3297" width="18.5703125" style="1" customWidth="1"/>
    <col min="3298" max="3299" width="9.140625" style="1"/>
    <col min="3300" max="3300" width="12.42578125" style="1" bestFit="1" customWidth="1"/>
    <col min="3301" max="3301" width="9.140625" style="1"/>
    <col min="3302" max="3302" width="9.85546875" style="1" bestFit="1" customWidth="1"/>
    <col min="3303" max="3545" width="9.140625" style="1"/>
    <col min="3546" max="3546" width="10.5703125" style="1" customWidth="1"/>
    <col min="3547" max="3547" width="48.5703125" style="1" customWidth="1"/>
    <col min="3548" max="3553" width="18.5703125" style="1" customWidth="1"/>
    <col min="3554" max="3555" width="9.140625" style="1"/>
    <col min="3556" max="3556" width="12.42578125" style="1" bestFit="1" customWidth="1"/>
    <col min="3557" max="3557" width="9.140625" style="1"/>
    <col min="3558" max="3558" width="9.85546875" style="1" bestFit="1" customWidth="1"/>
    <col min="3559" max="3801" width="9.140625" style="1"/>
    <col min="3802" max="3802" width="10.5703125" style="1" customWidth="1"/>
    <col min="3803" max="3803" width="48.5703125" style="1" customWidth="1"/>
    <col min="3804" max="3809" width="18.5703125" style="1" customWidth="1"/>
    <col min="3810" max="3811" width="9.140625" style="1"/>
    <col min="3812" max="3812" width="12.42578125" style="1" bestFit="1" customWidth="1"/>
    <col min="3813" max="3813" width="9.140625" style="1"/>
    <col min="3814" max="3814" width="9.85546875" style="1" bestFit="1" customWidth="1"/>
    <col min="3815" max="4057" width="9.140625" style="1"/>
    <col min="4058" max="4058" width="10.5703125" style="1" customWidth="1"/>
    <col min="4059" max="4059" width="48.5703125" style="1" customWidth="1"/>
    <col min="4060" max="4065" width="18.5703125" style="1" customWidth="1"/>
    <col min="4066" max="4067" width="9.140625" style="1"/>
    <col min="4068" max="4068" width="12.42578125" style="1" bestFit="1" customWidth="1"/>
    <col min="4069" max="4069" width="9.140625" style="1"/>
    <col min="4070" max="4070" width="9.85546875" style="1" bestFit="1" customWidth="1"/>
    <col min="4071" max="4313" width="9.140625" style="1"/>
    <col min="4314" max="4314" width="10.5703125" style="1" customWidth="1"/>
    <col min="4315" max="4315" width="48.5703125" style="1" customWidth="1"/>
    <col min="4316" max="4321" width="18.5703125" style="1" customWidth="1"/>
    <col min="4322" max="4323" width="9.140625" style="1"/>
    <col min="4324" max="4324" width="12.42578125" style="1" bestFit="1" customWidth="1"/>
    <col min="4325" max="4325" width="9.140625" style="1"/>
    <col min="4326" max="4326" width="9.85546875" style="1" bestFit="1" customWidth="1"/>
    <col min="4327" max="4569" width="9.140625" style="1"/>
    <col min="4570" max="4570" width="10.5703125" style="1" customWidth="1"/>
    <col min="4571" max="4571" width="48.5703125" style="1" customWidth="1"/>
    <col min="4572" max="4577" width="18.5703125" style="1" customWidth="1"/>
    <col min="4578" max="4579" width="9.140625" style="1"/>
    <col min="4580" max="4580" width="12.42578125" style="1" bestFit="1" customWidth="1"/>
    <col min="4581" max="4581" width="9.140625" style="1"/>
    <col min="4582" max="4582" width="9.85546875" style="1" bestFit="1" customWidth="1"/>
    <col min="4583" max="4825" width="9.140625" style="1"/>
    <col min="4826" max="4826" width="10.5703125" style="1" customWidth="1"/>
    <col min="4827" max="4827" width="48.5703125" style="1" customWidth="1"/>
    <col min="4828" max="4833" width="18.5703125" style="1" customWidth="1"/>
    <col min="4834" max="4835" width="9.140625" style="1"/>
    <col min="4836" max="4836" width="12.42578125" style="1" bestFit="1" customWidth="1"/>
    <col min="4837" max="4837" width="9.140625" style="1"/>
    <col min="4838" max="4838" width="9.85546875" style="1" bestFit="1" customWidth="1"/>
    <col min="4839" max="5081" width="9.140625" style="1"/>
    <col min="5082" max="5082" width="10.5703125" style="1" customWidth="1"/>
    <col min="5083" max="5083" width="48.5703125" style="1" customWidth="1"/>
    <col min="5084" max="5089" width="18.5703125" style="1" customWidth="1"/>
    <col min="5090" max="5091" width="9.140625" style="1"/>
    <col min="5092" max="5092" width="12.42578125" style="1" bestFit="1" customWidth="1"/>
    <col min="5093" max="5093" width="9.140625" style="1"/>
    <col min="5094" max="5094" width="9.85546875" style="1" bestFit="1" customWidth="1"/>
    <col min="5095" max="5337" width="9.140625" style="1"/>
    <col min="5338" max="5338" width="10.5703125" style="1" customWidth="1"/>
    <col min="5339" max="5339" width="48.5703125" style="1" customWidth="1"/>
    <col min="5340" max="5345" width="18.5703125" style="1" customWidth="1"/>
    <col min="5346" max="5347" width="9.140625" style="1"/>
    <col min="5348" max="5348" width="12.42578125" style="1" bestFit="1" customWidth="1"/>
    <col min="5349" max="5349" width="9.140625" style="1"/>
    <col min="5350" max="5350" width="9.85546875" style="1" bestFit="1" customWidth="1"/>
    <col min="5351" max="5593" width="9.140625" style="1"/>
    <col min="5594" max="5594" width="10.5703125" style="1" customWidth="1"/>
    <col min="5595" max="5595" width="48.5703125" style="1" customWidth="1"/>
    <col min="5596" max="5601" width="18.5703125" style="1" customWidth="1"/>
    <col min="5602" max="5603" width="9.140625" style="1"/>
    <col min="5604" max="5604" width="12.42578125" style="1" bestFit="1" customWidth="1"/>
    <col min="5605" max="5605" width="9.140625" style="1"/>
    <col min="5606" max="5606" width="9.85546875" style="1" bestFit="1" customWidth="1"/>
    <col min="5607" max="5849" width="9.140625" style="1"/>
    <col min="5850" max="5850" width="10.5703125" style="1" customWidth="1"/>
    <col min="5851" max="5851" width="48.5703125" style="1" customWidth="1"/>
    <col min="5852" max="5857" width="18.5703125" style="1" customWidth="1"/>
    <col min="5858" max="5859" width="9.140625" style="1"/>
    <col min="5860" max="5860" width="12.42578125" style="1" bestFit="1" customWidth="1"/>
    <col min="5861" max="5861" width="9.140625" style="1"/>
    <col min="5862" max="5862" width="9.85546875" style="1" bestFit="1" customWidth="1"/>
    <col min="5863" max="6105" width="9.140625" style="1"/>
    <col min="6106" max="6106" width="10.5703125" style="1" customWidth="1"/>
    <col min="6107" max="6107" width="48.5703125" style="1" customWidth="1"/>
    <col min="6108" max="6113" width="18.5703125" style="1" customWidth="1"/>
    <col min="6114" max="6115" width="9.140625" style="1"/>
    <col min="6116" max="6116" width="12.42578125" style="1" bestFit="1" customWidth="1"/>
    <col min="6117" max="6117" width="9.140625" style="1"/>
    <col min="6118" max="6118" width="9.85546875" style="1" bestFit="1" customWidth="1"/>
    <col min="6119" max="6361" width="9.140625" style="1"/>
    <col min="6362" max="6362" width="10.5703125" style="1" customWidth="1"/>
    <col min="6363" max="6363" width="48.5703125" style="1" customWidth="1"/>
    <col min="6364" max="6369" width="18.5703125" style="1" customWidth="1"/>
    <col min="6370" max="6371" width="9.140625" style="1"/>
    <col min="6372" max="6372" width="12.42578125" style="1" bestFit="1" customWidth="1"/>
    <col min="6373" max="6373" width="9.140625" style="1"/>
    <col min="6374" max="6374" width="9.85546875" style="1" bestFit="1" customWidth="1"/>
    <col min="6375" max="6617" width="9.140625" style="1"/>
    <col min="6618" max="6618" width="10.5703125" style="1" customWidth="1"/>
    <col min="6619" max="6619" width="48.5703125" style="1" customWidth="1"/>
    <col min="6620" max="6625" width="18.5703125" style="1" customWidth="1"/>
    <col min="6626" max="6627" width="9.140625" style="1"/>
    <col min="6628" max="6628" width="12.42578125" style="1" bestFit="1" customWidth="1"/>
    <col min="6629" max="6629" width="9.140625" style="1"/>
    <col min="6630" max="6630" width="9.85546875" style="1" bestFit="1" customWidth="1"/>
    <col min="6631" max="6873" width="9.140625" style="1"/>
    <col min="6874" max="6874" width="10.5703125" style="1" customWidth="1"/>
    <col min="6875" max="6875" width="48.5703125" style="1" customWidth="1"/>
    <col min="6876" max="6881" width="18.5703125" style="1" customWidth="1"/>
    <col min="6882" max="6883" width="9.140625" style="1"/>
    <col min="6884" max="6884" width="12.42578125" style="1" bestFit="1" customWidth="1"/>
    <col min="6885" max="6885" width="9.140625" style="1"/>
    <col min="6886" max="6886" width="9.85546875" style="1" bestFit="1" customWidth="1"/>
    <col min="6887" max="7129" width="9.140625" style="1"/>
    <col min="7130" max="7130" width="10.5703125" style="1" customWidth="1"/>
    <col min="7131" max="7131" width="48.5703125" style="1" customWidth="1"/>
    <col min="7132" max="7137" width="18.5703125" style="1" customWidth="1"/>
    <col min="7138" max="7139" width="9.140625" style="1"/>
    <col min="7140" max="7140" width="12.42578125" style="1" bestFit="1" customWidth="1"/>
    <col min="7141" max="7141" width="9.140625" style="1"/>
    <col min="7142" max="7142" width="9.85546875" style="1" bestFit="1" customWidth="1"/>
    <col min="7143" max="7385" width="9.140625" style="1"/>
    <col min="7386" max="7386" width="10.5703125" style="1" customWidth="1"/>
    <col min="7387" max="7387" width="48.5703125" style="1" customWidth="1"/>
    <col min="7388" max="7393" width="18.5703125" style="1" customWidth="1"/>
    <col min="7394" max="7395" width="9.140625" style="1"/>
    <col min="7396" max="7396" width="12.42578125" style="1" bestFit="1" customWidth="1"/>
    <col min="7397" max="7397" width="9.140625" style="1"/>
    <col min="7398" max="7398" width="9.85546875" style="1" bestFit="1" customWidth="1"/>
    <col min="7399" max="7641" width="9.140625" style="1"/>
    <col min="7642" max="7642" width="10.5703125" style="1" customWidth="1"/>
    <col min="7643" max="7643" width="48.5703125" style="1" customWidth="1"/>
    <col min="7644" max="7649" width="18.5703125" style="1" customWidth="1"/>
    <col min="7650" max="7651" width="9.140625" style="1"/>
    <col min="7652" max="7652" width="12.42578125" style="1" bestFit="1" customWidth="1"/>
    <col min="7653" max="7653" width="9.140625" style="1"/>
    <col min="7654" max="7654" width="9.85546875" style="1" bestFit="1" customWidth="1"/>
    <col min="7655" max="7897" width="9.140625" style="1"/>
    <col min="7898" max="7898" width="10.5703125" style="1" customWidth="1"/>
    <col min="7899" max="7899" width="48.5703125" style="1" customWidth="1"/>
    <col min="7900" max="7905" width="18.5703125" style="1" customWidth="1"/>
    <col min="7906" max="7907" width="9.140625" style="1"/>
    <col min="7908" max="7908" width="12.42578125" style="1" bestFit="1" customWidth="1"/>
    <col min="7909" max="7909" width="9.140625" style="1"/>
    <col min="7910" max="7910" width="9.85546875" style="1" bestFit="1" customWidth="1"/>
    <col min="7911" max="8153" width="9.140625" style="1"/>
    <col min="8154" max="8154" width="10.5703125" style="1" customWidth="1"/>
    <col min="8155" max="8155" width="48.5703125" style="1" customWidth="1"/>
    <col min="8156" max="8161" width="18.5703125" style="1" customWidth="1"/>
    <col min="8162" max="8163" width="9.140625" style="1"/>
    <col min="8164" max="8164" width="12.42578125" style="1" bestFit="1" customWidth="1"/>
    <col min="8165" max="8165" width="9.140625" style="1"/>
    <col min="8166" max="8166" width="9.85546875" style="1" bestFit="1" customWidth="1"/>
    <col min="8167" max="8409" width="9.140625" style="1"/>
    <col min="8410" max="8410" width="10.5703125" style="1" customWidth="1"/>
    <col min="8411" max="8411" width="48.5703125" style="1" customWidth="1"/>
    <col min="8412" max="8417" width="18.5703125" style="1" customWidth="1"/>
    <col min="8418" max="8419" width="9.140625" style="1"/>
    <col min="8420" max="8420" width="12.42578125" style="1" bestFit="1" customWidth="1"/>
    <col min="8421" max="8421" width="9.140625" style="1"/>
    <col min="8422" max="8422" width="9.85546875" style="1" bestFit="1" customWidth="1"/>
    <col min="8423" max="8665" width="9.140625" style="1"/>
    <col min="8666" max="8666" width="10.5703125" style="1" customWidth="1"/>
    <col min="8667" max="8667" width="48.5703125" style="1" customWidth="1"/>
    <col min="8668" max="8673" width="18.5703125" style="1" customWidth="1"/>
    <col min="8674" max="8675" width="9.140625" style="1"/>
    <col min="8676" max="8676" width="12.42578125" style="1" bestFit="1" customWidth="1"/>
    <col min="8677" max="8677" width="9.140625" style="1"/>
    <col min="8678" max="8678" width="9.85546875" style="1" bestFit="1" customWidth="1"/>
    <col min="8679" max="8921" width="9.140625" style="1"/>
    <col min="8922" max="8922" width="10.5703125" style="1" customWidth="1"/>
    <col min="8923" max="8923" width="48.5703125" style="1" customWidth="1"/>
    <col min="8924" max="8929" width="18.5703125" style="1" customWidth="1"/>
    <col min="8930" max="8931" width="9.140625" style="1"/>
    <col min="8932" max="8932" width="12.42578125" style="1" bestFit="1" customWidth="1"/>
    <col min="8933" max="8933" width="9.140625" style="1"/>
    <col min="8934" max="8934" width="9.85546875" style="1" bestFit="1" customWidth="1"/>
    <col min="8935" max="9177" width="9.140625" style="1"/>
    <col min="9178" max="9178" width="10.5703125" style="1" customWidth="1"/>
    <col min="9179" max="9179" width="48.5703125" style="1" customWidth="1"/>
    <col min="9180" max="9185" width="18.5703125" style="1" customWidth="1"/>
    <col min="9186" max="9187" width="9.140625" style="1"/>
    <col min="9188" max="9188" width="12.42578125" style="1" bestFit="1" customWidth="1"/>
    <col min="9189" max="9189" width="9.140625" style="1"/>
    <col min="9190" max="9190" width="9.85546875" style="1" bestFit="1" customWidth="1"/>
    <col min="9191" max="9433" width="9.140625" style="1"/>
    <col min="9434" max="9434" width="10.5703125" style="1" customWidth="1"/>
    <col min="9435" max="9435" width="48.5703125" style="1" customWidth="1"/>
    <col min="9436" max="9441" width="18.5703125" style="1" customWidth="1"/>
    <col min="9442" max="9443" width="9.140625" style="1"/>
    <col min="9444" max="9444" width="12.42578125" style="1" bestFit="1" customWidth="1"/>
    <col min="9445" max="9445" width="9.140625" style="1"/>
    <col min="9446" max="9446" width="9.85546875" style="1" bestFit="1" customWidth="1"/>
    <col min="9447" max="9689" width="9.140625" style="1"/>
    <col min="9690" max="9690" width="10.5703125" style="1" customWidth="1"/>
    <col min="9691" max="9691" width="48.5703125" style="1" customWidth="1"/>
    <col min="9692" max="9697" width="18.5703125" style="1" customWidth="1"/>
    <col min="9698" max="9699" width="9.140625" style="1"/>
    <col min="9700" max="9700" width="12.42578125" style="1" bestFit="1" customWidth="1"/>
    <col min="9701" max="9701" width="9.140625" style="1"/>
    <col min="9702" max="9702" width="9.85546875" style="1" bestFit="1" customWidth="1"/>
    <col min="9703" max="9945" width="9.140625" style="1"/>
    <col min="9946" max="9946" width="10.5703125" style="1" customWidth="1"/>
    <col min="9947" max="9947" width="48.5703125" style="1" customWidth="1"/>
    <col min="9948" max="9953" width="18.5703125" style="1" customWidth="1"/>
    <col min="9954" max="9955" width="9.140625" style="1"/>
    <col min="9956" max="9956" width="12.42578125" style="1" bestFit="1" customWidth="1"/>
    <col min="9957" max="9957" width="9.140625" style="1"/>
    <col min="9958" max="9958" width="9.85546875" style="1" bestFit="1" customWidth="1"/>
    <col min="9959" max="10201" width="9.140625" style="1"/>
    <col min="10202" max="10202" width="10.5703125" style="1" customWidth="1"/>
    <col min="10203" max="10203" width="48.5703125" style="1" customWidth="1"/>
    <col min="10204" max="10209" width="18.5703125" style="1" customWidth="1"/>
    <col min="10210" max="10211" width="9.140625" style="1"/>
    <col min="10212" max="10212" width="12.42578125" style="1" bestFit="1" customWidth="1"/>
    <col min="10213" max="10213" width="9.140625" style="1"/>
    <col min="10214" max="10214" width="9.85546875" style="1" bestFit="1" customWidth="1"/>
    <col min="10215" max="10457" width="9.140625" style="1"/>
    <col min="10458" max="10458" width="10.5703125" style="1" customWidth="1"/>
    <col min="10459" max="10459" width="48.5703125" style="1" customWidth="1"/>
    <col min="10460" max="10465" width="18.5703125" style="1" customWidth="1"/>
    <col min="10466" max="10467" width="9.140625" style="1"/>
    <col min="10468" max="10468" width="12.42578125" style="1" bestFit="1" customWidth="1"/>
    <col min="10469" max="10469" width="9.140625" style="1"/>
    <col min="10470" max="10470" width="9.85546875" style="1" bestFit="1" customWidth="1"/>
    <col min="10471" max="10713" width="9.140625" style="1"/>
    <col min="10714" max="10714" width="10.5703125" style="1" customWidth="1"/>
    <col min="10715" max="10715" width="48.5703125" style="1" customWidth="1"/>
    <col min="10716" max="10721" width="18.5703125" style="1" customWidth="1"/>
    <col min="10722" max="10723" width="9.140625" style="1"/>
    <col min="10724" max="10724" width="12.42578125" style="1" bestFit="1" customWidth="1"/>
    <col min="10725" max="10725" width="9.140625" style="1"/>
    <col min="10726" max="10726" width="9.85546875" style="1" bestFit="1" customWidth="1"/>
    <col min="10727" max="10969" width="9.140625" style="1"/>
    <col min="10970" max="10970" width="10.5703125" style="1" customWidth="1"/>
    <col min="10971" max="10971" width="48.5703125" style="1" customWidth="1"/>
    <col min="10972" max="10977" width="18.5703125" style="1" customWidth="1"/>
    <col min="10978" max="10979" width="9.140625" style="1"/>
    <col min="10980" max="10980" width="12.42578125" style="1" bestFit="1" customWidth="1"/>
    <col min="10981" max="10981" width="9.140625" style="1"/>
    <col min="10982" max="10982" width="9.85546875" style="1" bestFit="1" customWidth="1"/>
    <col min="10983" max="11225" width="9.140625" style="1"/>
    <col min="11226" max="11226" width="10.5703125" style="1" customWidth="1"/>
    <col min="11227" max="11227" width="48.5703125" style="1" customWidth="1"/>
    <col min="11228" max="11233" width="18.5703125" style="1" customWidth="1"/>
    <col min="11234" max="11235" width="9.140625" style="1"/>
    <col min="11236" max="11236" width="12.42578125" style="1" bestFit="1" customWidth="1"/>
    <col min="11237" max="11237" width="9.140625" style="1"/>
    <col min="11238" max="11238" width="9.85546875" style="1" bestFit="1" customWidth="1"/>
    <col min="11239" max="11481" width="9.140625" style="1"/>
    <col min="11482" max="11482" width="10.5703125" style="1" customWidth="1"/>
    <col min="11483" max="11483" width="48.5703125" style="1" customWidth="1"/>
    <col min="11484" max="11489" width="18.5703125" style="1" customWidth="1"/>
    <col min="11490" max="11491" width="9.140625" style="1"/>
    <col min="11492" max="11492" width="12.42578125" style="1" bestFit="1" customWidth="1"/>
    <col min="11493" max="11493" width="9.140625" style="1"/>
    <col min="11494" max="11494" width="9.85546875" style="1" bestFit="1" customWidth="1"/>
    <col min="11495" max="11737" width="9.140625" style="1"/>
    <col min="11738" max="11738" width="10.5703125" style="1" customWidth="1"/>
    <col min="11739" max="11739" width="48.5703125" style="1" customWidth="1"/>
    <col min="11740" max="11745" width="18.5703125" style="1" customWidth="1"/>
    <col min="11746" max="11747" width="9.140625" style="1"/>
    <col min="11748" max="11748" width="12.42578125" style="1" bestFit="1" customWidth="1"/>
    <col min="11749" max="11749" width="9.140625" style="1"/>
    <col min="11750" max="11750" width="9.85546875" style="1" bestFit="1" customWidth="1"/>
    <col min="11751" max="11993" width="9.140625" style="1"/>
    <col min="11994" max="11994" width="10.5703125" style="1" customWidth="1"/>
    <col min="11995" max="11995" width="48.5703125" style="1" customWidth="1"/>
    <col min="11996" max="12001" width="18.5703125" style="1" customWidth="1"/>
    <col min="12002" max="12003" width="9.140625" style="1"/>
    <col min="12004" max="12004" width="12.42578125" style="1" bestFit="1" customWidth="1"/>
    <col min="12005" max="12005" width="9.140625" style="1"/>
    <col min="12006" max="12006" width="9.85546875" style="1" bestFit="1" customWidth="1"/>
    <col min="12007" max="12249" width="9.140625" style="1"/>
    <col min="12250" max="12250" width="10.5703125" style="1" customWidth="1"/>
    <col min="12251" max="12251" width="48.5703125" style="1" customWidth="1"/>
    <col min="12252" max="12257" width="18.5703125" style="1" customWidth="1"/>
    <col min="12258" max="12259" width="9.140625" style="1"/>
    <col min="12260" max="12260" width="12.42578125" style="1" bestFit="1" customWidth="1"/>
    <col min="12261" max="12261" width="9.140625" style="1"/>
    <col min="12262" max="12262" width="9.85546875" style="1" bestFit="1" customWidth="1"/>
    <col min="12263" max="12505" width="9.140625" style="1"/>
    <col min="12506" max="12506" width="10.5703125" style="1" customWidth="1"/>
    <col min="12507" max="12507" width="48.5703125" style="1" customWidth="1"/>
    <col min="12508" max="12513" width="18.5703125" style="1" customWidth="1"/>
    <col min="12514" max="12515" width="9.140625" style="1"/>
    <col min="12516" max="12516" width="12.42578125" style="1" bestFit="1" customWidth="1"/>
    <col min="12517" max="12517" width="9.140625" style="1"/>
    <col min="12518" max="12518" width="9.85546875" style="1" bestFit="1" customWidth="1"/>
    <col min="12519" max="12761" width="9.140625" style="1"/>
    <col min="12762" max="12762" width="10.5703125" style="1" customWidth="1"/>
    <col min="12763" max="12763" width="48.5703125" style="1" customWidth="1"/>
    <col min="12764" max="12769" width="18.5703125" style="1" customWidth="1"/>
    <col min="12770" max="12771" width="9.140625" style="1"/>
    <col min="12772" max="12772" width="12.42578125" style="1" bestFit="1" customWidth="1"/>
    <col min="12773" max="12773" width="9.140625" style="1"/>
    <col min="12774" max="12774" width="9.85546875" style="1" bestFit="1" customWidth="1"/>
    <col min="12775" max="13017" width="9.140625" style="1"/>
    <col min="13018" max="13018" width="10.5703125" style="1" customWidth="1"/>
    <col min="13019" max="13019" width="48.5703125" style="1" customWidth="1"/>
    <col min="13020" max="13025" width="18.5703125" style="1" customWidth="1"/>
    <col min="13026" max="13027" width="9.140625" style="1"/>
    <col min="13028" max="13028" width="12.42578125" style="1" bestFit="1" customWidth="1"/>
    <col min="13029" max="13029" width="9.140625" style="1"/>
    <col min="13030" max="13030" width="9.85546875" style="1" bestFit="1" customWidth="1"/>
    <col min="13031" max="13273" width="9.140625" style="1"/>
    <col min="13274" max="13274" width="10.5703125" style="1" customWidth="1"/>
    <col min="13275" max="13275" width="48.5703125" style="1" customWidth="1"/>
    <col min="13276" max="13281" width="18.5703125" style="1" customWidth="1"/>
    <col min="13282" max="13283" width="9.140625" style="1"/>
    <col min="13284" max="13284" width="12.42578125" style="1" bestFit="1" customWidth="1"/>
    <col min="13285" max="13285" width="9.140625" style="1"/>
    <col min="13286" max="13286" width="9.85546875" style="1" bestFit="1" customWidth="1"/>
    <col min="13287" max="13529" width="9.140625" style="1"/>
    <col min="13530" max="13530" width="10.5703125" style="1" customWidth="1"/>
    <col min="13531" max="13531" width="48.5703125" style="1" customWidth="1"/>
    <col min="13532" max="13537" width="18.5703125" style="1" customWidth="1"/>
    <col min="13538" max="13539" width="9.140625" style="1"/>
    <col min="13540" max="13540" width="12.42578125" style="1" bestFit="1" customWidth="1"/>
    <col min="13541" max="13541" width="9.140625" style="1"/>
    <col min="13542" max="13542" width="9.85546875" style="1" bestFit="1" customWidth="1"/>
    <col min="13543" max="13785" width="9.140625" style="1"/>
    <col min="13786" max="13786" width="10.5703125" style="1" customWidth="1"/>
    <col min="13787" max="13787" width="48.5703125" style="1" customWidth="1"/>
    <col min="13788" max="13793" width="18.5703125" style="1" customWidth="1"/>
    <col min="13794" max="13795" width="9.140625" style="1"/>
    <col min="13796" max="13796" width="12.42578125" style="1" bestFit="1" customWidth="1"/>
    <col min="13797" max="13797" width="9.140625" style="1"/>
    <col min="13798" max="13798" width="9.85546875" style="1" bestFit="1" customWidth="1"/>
    <col min="13799" max="14041" width="9.140625" style="1"/>
    <col min="14042" max="14042" width="10.5703125" style="1" customWidth="1"/>
    <col min="14043" max="14043" width="48.5703125" style="1" customWidth="1"/>
    <col min="14044" max="14049" width="18.5703125" style="1" customWidth="1"/>
    <col min="14050" max="14051" width="9.140625" style="1"/>
    <col min="14052" max="14052" width="12.42578125" style="1" bestFit="1" customWidth="1"/>
    <col min="14053" max="14053" width="9.140625" style="1"/>
    <col min="14054" max="14054" width="9.85546875" style="1" bestFit="1" customWidth="1"/>
    <col min="14055" max="14297" width="9.140625" style="1"/>
    <col min="14298" max="14298" width="10.5703125" style="1" customWidth="1"/>
    <col min="14299" max="14299" width="48.5703125" style="1" customWidth="1"/>
    <col min="14300" max="14305" width="18.5703125" style="1" customWidth="1"/>
    <col min="14306" max="14307" width="9.140625" style="1"/>
    <col min="14308" max="14308" width="12.42578125" style="1" bestFit="1" customWidth="1"/>
    <col min="14309" max="14309" width="9.140625" style="1"/>
    <col min="14310" max="14310" width="9.85546875" style="1" bestFit="1" customWidth="1"/>
    <col min="14311" max="14553" width="9.140625" style="1"/>
    <col min="14554" max="14554" width="10.5703125" style="1" customWidth="1"/>
    <col min="14555" max="14555" width="48.5703125" style="1" customWidth="1"/>
    <col min="14556" max="14561" width="18.5703125" style="1" customWidth="1"/>
    <col min="14562" max="14563" width="9.140625" style="1"/>
    <col min="14564" max="14564" width="12.42578125" style="1" bestFit="1" customWidth="1"/>
    <col min="14565" max="14565" width="9.140625" style="1"/>
    <col min="14566" max="14566" width="9.85546875" style="1" bestFit="1" customWidth="1"/>
    <col min="14567" max="14809" width="9.140625" style="1"/>
    <col min="14810" max="14810" width="10.5703125" style="1" customWidth="1"/>
    <col min="14811" max="14811" width="48.5703125" style="1" customWidth="1"/>
    <col min="14812" max="14817" width="18.5703125" style="1" customWidth="1"/>
    <col min="14818" max="14819" width="9.140625" style="1"/>
    <col min="14820" max="14820" width="12.42578125" style="1" bestFit="1" customWidth="1"/>
    <col min="14821" max="14821" width="9.140625" style="1"/>
    <col min="14822" max="14822" width="9.85546875" style="1" bestFit="1" customWidth="1"/>
    <col min="14823" max="15065" width="9.140625" style="1"/>
    <col min="15066" max="15066" width="10.5703125" style="1" customWidth="1"/>
    <col min="15067" max="15067" width="48.5703125" style="1" customWidth="1"/>
    <col min="15068" max="15073" width="18.5703125" style="1" customWidth="1"/>
    <col min="15074" max="15075" width="9.140625" style="1"/>
    <col min="15076" max="15076" width="12.42578125" style="1" bestFit="1" customWidth="1"/>
    <col min="15077" max="15077" width="9.140625" style="1"/>
    <col min="15078" max="15078" width="9.85546875" style="1" bestFit="1" customWidth="1"/>
    <col min="15079" max="15321" width="9.140625" style="1"/>
    <col min="15322" max="15322" width="10.5703125" style="1" customWidth="1"/>
    <col min="15323" max="15323" width="48.5703125" style="1" customWidth="1"/>
    <col min="15324" max="15329" width="18.5703125" style="1" customWidth="1"/>
    <col min="15330" max="15331" width="9.140625" style="1"/>
    <col min="15332" max="15332" width="12.42578125" style="1" bestFit="1" customWidth="1"/>
    <col min="15333" max="15333" width="9.140625" style="1"/>
    <col min="15334" max="15334" width="9.85546875" style="1" bestFit="1" customWidth="1"/>
    <col min="15335" max="15577" width="9.140625" style="1"/>
    <col min="15578" max="15578" width="10.5703125" style="1" customWidth="1"/>
    <col min="15579" max="15579" width="48.5703125" style="1" customWidth="1"/>
    <col min="15580" max="15585" width="18.5703125" style="1" customWidth="1"/>
    <col min="15586" max="15587" width="9.140625" style="1"/>
    <col min="15588" max="15588" width="12.42578125" style="1" bestFit="1" customWidth="1"/>
    <col min="15589" max="15589" width="9.140625" style="1"/>
    <col min="15590" max="15590" width="9.85546875" style="1" bestFit="1" customWidth="1"/>
    <col min="15591" max="15833" width="9.140625" style="1"/>
    <col min="15834" max="15834" width="10.5703125" style="1" customWidth="1"/>
    <col min="15835" max="15835" width="48.5703125" style="1" customWidth="1"/>
    <col min="15836" max="15841" width="18.5703125" style="1" customWidth="1"/>
    <col min="15842" max="15843" width="9.140625" style="1"/>
    <col min="15844" max="15844" width="12.42578125" style="1" bestFit="1" customWidth="1"/>
    <col min="15845" max="15845" width="9.140625" style="1"/>
    <col min="15846" max="15846" width="9.85546875" style="1" bestFit="1" customWidth="1"/>
    <col min="15847" max="16089" width="9.140625" style="1"/>
    <col min="16090" max="16090" width="10.5703125" style="1" customWidth="1"/>
    <col min="16091" max="16091" width="48.5703125" style="1" customWidth="1"/>
    <col min="16092" max="16097" width="18.5703125" style="1" customWidth="1"/>
    <col min="16098" max="16099" width="9.140625" style="1"/>
    <col min="16100" max="16100" width="12.42578125" style="1" bestFit="1" customWidth="1"/>
    <col min="16101" max="16101" width="9.140625" style="1"/>
    <col min="16102" max="16102" width="9.85546875" style="1" bestFit="1" customWidth="1"/>
    <col min="16103" max="16382" width="9.140625" style="1"/>
    <col min="16383" max="16384" width="9.140625" style="1" customWidth="1"/>
  </cols>
  <sheetData>
    <row r="1" spans="1:7" ht="30" customHeight="1" x14ac:dyDescent="0.25">
      <c r="A1" s="62" t="s">
        <v>187</v>
      </c>
      <c r="B1" s="62"/>
      <c r="C1" s="62"/>
      <c r="D1" s="62"/>
      <c r="E1" s="62"/>
      <c r="F1" s="62"/>
      <c r="G1" s="62"/>
    </row>
    <row r="2" spans="1:7" ht="80.099999999999994" customHeight="1" x14ac:dyDescent="0.25">
      <c r="A2" s="2" t="s">
        <v>0</v>
      </c>
      <c r="B2" s="2" t="s">
        <v>81</v>
      </c>
      <c r="C2" s="2" t="s">
        <v>156</v>
      </c>
      <c r="D2" s="2" t="s">
        <v>179</v>
      </c>
      <c r="E2" s="2" t="s">
        <v>180</v>
      </c>
      <c r="F2" s="2" t="s">
        <v>181</v>
      </c>
      <c r="G2" s="2" t="s">
        <v>182</v>
      </c>
    </row>
    <row r="3" spans="1:7" ht="9.1999999999999993" customHeight="1" x14ac:dyDescent="0.25">
      <c r="A3" s="3">
        <v>1</v>
      </c>
      <c r="B3" s="3">
        <v>2</v>
      </c>
      <c r="C3" s="3">
        <v>3</v>
      </c>
      <c r="D3" s="3">
        <v>4</v>
      </c>
      <c r="E3" s="3">
        <v>6</v>
      </c>
      <c r="F3" s="3"/>
      <c r="G3" s="3">
        <v>8</v>
      </c>
    </row>
    <row r="4" spans="1:7" ht="20.100000000000001" customHeight="1" x14ac:dyDescent="0.25">
      <c r="A4" s="61" t="s">
        <v>80</v>
      </c>
      <c r="B4" s="61"/>
      <c r="C4" s="8">
        <f>C5+C7+C9+C11+C17</f>
        <v>3402240.3699999996</v>
      </c>
      <c r="D4" s="8">
        <f>D5+D7+D9+D11+D17</f>
        <v>4365721.63</v>
      </c>
      <c r="E4" s="8">
        <f>E5+E7+E9+E11+E17</f>
        <v>3704654.76</v>
      </c>
      <c r="F4" s="8">
        <f>(E4/C4)*100</f>
        <v>108.88868384099506</v>
      </c>
      <c r="G4" s="6">
        <f>(E4/D4)*100</f>
        <v>84.857786958808006</v>
      </c>
    </row>
    <row r="5" spans="1:7" ht="20.100000000000001" customHeight="1" x14ac:dyDescent="0.25">
      <c r="A5" s="4">
        <v>1</v>
      </c>
      <c r="B5" s="5" t="s">
        <v>82</v>
      </c>
      <c r="C5" s="8">
        <f t="shared" ref="C5" si="0">C6</f>
        <v>427666.54</v>
      </c>
      <c r="D5" s="8">
        <f>D6</f>
        <v>501870.04</v>
      </c>
      <c r="E5" s="8">
        <f>E6</f>
        <v>576068.74</v>
      </c>
      <c r="F5" s="8">
        <f t="shared" ref="F5:F18" si="1">(E5/C5)*100</f>
        <v>134.70044675461401</v>
      </c>
      <c r="G5" s="6">
        <f t="shared" ref="G5:G18" si="2">(E5/D5)*100</f>
        <v>114.78444499297069</v>
      </c>
    </row>
    <row r="6" spans="1:7" ht="20.100000000000001" customHeight="1" x14ac:dyDescent="0.25">
      <c r="A6" s="5">
        <v>11</v>
      </c>
      <c r="B6" s="7" t="s">
        <v>83</v>
      </c>
      <c r="C6" s="8">
        <v>427666.54</v>
      </c>
      <c r="D6" s="8">
        <v>501870.04</v>
      </c>
      <c r="E6" s="8">
        <f>'RAČUN PRIHODA I RASHODA - EK'!E31-64451.58</f>
        <v>576068.74</v>
      </c>
      <c r="F6" s="8">
        <f t="shared" si="1"/>
        <v>134.70044675461401</v>
      </c>
      <c r="G6" s="6">
        <f t="shared" si="2"/>
        <v>114.78444499297069</v>
      </c>
    </row>
    <row r="7" spans="1:7" ht="20.100000000000001" customHeight="1" x14ac:dyDescent="0.25">
      <c r="A7" s="4">
        <v>3</v>
      </c>
      <c r="B7" s="7" t="s">
        <v>84</v>
      </c>
      <c r="C7" s="8">
        <f t="shared" ref="C7:E7" si="3">C8</f>
        <v>8802.33</v>
      </c>
      <c r="D7" s="8">
        <f t="shared" si="3"/>
        <v>19700</v>
      </c>
      <c r="E7" s="8">
        <f t="shared" si="3"/>
        <v>11797.72</v>
      </c>
      <c r="F7" s="8">
        <f t="shared" si="1"/>
        <v>134.02951264040317</v>
      </c>
      <c r="G7" s="6">
        <f t="shared" si="2"/>
        <v>59.88690355329949</v>
      </c>
    </row>
    <row r="8" spans="1:7" ht="20.100000000000001" customHeight="1" x14ac:dyDescent="0.25">
      <c r="A8" s="5">
        <v>31</v>
      </c>
      <c r="B8" s="7" t="s">
        <v>83</v>
      </c>
      <c r="C8" s="8">
        <v>8802.33</v>
      </c>
      <c r="D8" s="8">
        <v>19700</v>
      </c>
      <c r="E8" s="8">
        <f>'RAČUN PRIHODA I RASHODA - EK'!E25</f>
        <v>11797.72</v>
      </c>
      <c r="F8" s="8">
        <f t="shared" si="1"/>
        <v>134.02951264040317</v>
      </c>
      <c r="G8" s="6">
        <f t="shared" si="2"/>
        <v>59.88690355329949</v>
      </c>
    </row>
    <row r="9" spans="1:7" ht="20.100000000000001" customHeight="1" x14ac:dyDescent="0.25">
      <c r="A9" s="4">
        <v>4</v>
      </c>
      <c r="B9" s="5" t="s">
        <v>85</v>
      </c>
      <c r="C9" s="8">
        <f t="shared" ref="C9:E9" si="4">C10</f>
        <v>55958.720000000001</v>
      </c>
      <c r="D9" s="8">
        <f t="shared" si="4"/>
        <v>79166.63</v>
      </c>
      <c r="E9" s="8">
        <f t="shared" si="4"/>
        <v>54835.74</v>
      </c>
      <c r="F9" s="8">
        <f t="shared" si="1"/>
        <v>97.99319927260666</v>
      </c>
      <c r="G9" s="6">
        <f t="shared" si="2"/>
        <v>69.266229975938089</v>
      </c>
    </row>
    <row r="10" spans="1:7" ht="20.100000000000001" customHeight="1" x14ac:dyDescent="0.25">
      <c r="A10" s="5">
        <v>41</v>
      </c>
      <c r="B10" s="7" t="s">
        <v>83</v>
      </c>
      <c r="C10" s="8">
        <v>55958.720000000001</v>
      </c>
      <c r="D10" s="8">
        <v>79166.63</v>
      </c>
      <c r="E10" s="8">
        <f>'RAČUN PRIHODA I RASHODA - EK'!E21</f>
        <v>54835.74</v>
      </c>
      <c r="F10" s="8">
        <f t="shared" si="1"/>
        <v>97.99319927260666</v>
      </c>
      <c r="G10" s="6">
        <f t="shared" si="2"/>
        <v>69.266229975938089</v>
      </c>
    </row>
    <row r="11" spans="1:7" ht="20.100000000000001" customHeight="1" x14ac:dyDescent="0.25">
      <c r="A11" s="4">
        <v>5</v>
      </c>
      <c r="B11" s="7" t="s">
        <v>86</v>
      </c>
      <c r="C11" s="8">
        <f>SUM(C12:C16)</f>
        <v>2909336.48</v>
      </c>
      <c r="D11" s="8">
        <f>SUM(D12:D16)</f>
        <v>3735870.71</v>
      </c>
      <c r="E11" s="8">
        <f>SUM(E12:E16)</f>
        <v>3040833.31</v>
      </c>
      <c r="F11" s="8">
        <f t="shared" si="1"/>
        <v>104.51982199047667</v>
      </c>
      <c r="G11" s="6">
        <f t="shared" si="2"/>
        <v>81.395571368689048</v>
      </c>
    </row>
    <row r="12" spans="1:7" ht="20.100000000000001" customHeight="1" x14ac:dyDescent="0.25">
      <c r="A12" s="11">
        <v>51</v>
      </c>
      <c r="B12" s="7" t="s">
        <v>83</v>
      </c>
      <c r="C12" s="8">
        <v>0</v>
      </c>
      <c r="D12" s="8">
        <v>25928.05</v>
      </c>
      <c r="E12" s="8">
        <f>'RAČUN PRIHODA I RASHODA - EK'!E16+463.48</f>
        <v>3579.04</v>
      </c>
      <c r="F12" s="8" t="e">
        <f t="shared" ref="F12:F15" si="5">(E12/C12)*100</f>
        <v>#DIV/0!</v>
      </c>
      <c r="G12" s="6">
        <f t="shared" ref="G12:G15" si="6">(E12/D12)*100</f>
        <v>13.803737650922457</v>
      </c>
    </row>
    <row r="13" spans="1:7" ht="20.100000000000001" customHeight="1" x14ac:dyDescent="0.25">
      <c r="A13" s="11" t="s">
        <v>204</v>
      </c>
      <c r="B13" s="7" t="s">
        <v>83</v>
      </c>
      <c r="C13" s="8">
        <v>0</v>
      </c>
      <c r="D13" s="8">
        <v>64451.58</v>
      </c>
      <c r="E13" s="8">
        <v>64451.58</v>
      </c>
      <c r="F13" s="8" t="e">
        <f t="shared" si="5"/>
        <v>#DIV/0!</v>
      </c>
      <c r="G13" s="6">
        <f t="shared" si="6"/>
        <v>100</v>
      </c>
    </row>
    <row r="14" spans="1:7" ht="20.100000000000001" customHeight="1" x14ac:dyDescent="0.25">
      <c r="A14" s="11">
        <v>54</v>
      </c>
      <c r="B14" s="7" t="s">
        <v>83</v>
      </c>
      <c r="C14" s="8">
        <v>0</v>
      </c>
      <c r="D14" s="8">
        <v>150767.29999999999</v>
      </c>
      <c r="E14" s="8">
        <f>'RAČUN PRIHODA I RASHODA - EK'!E17</f>
        <v>24795.3</v>
      </c>
      <c r="F14" s="8" t="e">
        <f t="shared" si="5"/>
        <v>#DIV/0!</v>
      </c>
      <c r="G14" s="6">
        <f t="shared" si="6"/>
        <v>16.44607285532075</v>
      </c>
    </row>
    <row r="15" spans="1:7" ht="20.100000000000001" customHeight="1" x14ac:dyDescent="0.25">
      <c r="A15" s="5">
        <v>5402</v>
      </c>
      <c r="B15" s="7" t="s">
        <v>83</v>
      </c>
      <c r="C15" s="8">
        <v>81147.75</v>
      </c>
      <c r="D15" s="8">
        <v>5255.92</v>
      </c>
      <c r="E15" s="8">
        <f>'RAČUN PRIHODA I RASHODA - EK'!E7</f>
        <v>5729.37</v>
      </c>
      <c r="F15" s="8">
        <f t="shared" si="5"/>
        <v>7.0604175716517084</v>
      </c>
      <c r="G15" s="6">
        <f t="shared" si="6"/>
        <v>109.00793771594697</v>
      </c>
    </row>
    <row r="16" spans="1:7" ht="20.100000000000001" customHeight="1" x14ac:dyDescent="0.25">
      <c r="A16" s="5">
        <v>57</v>
      </c>
      <c r="B16" s="7" t="s">
        <v>83</v>
      </c>
      <c r="C16" s="8">
        <v>2828188.73</v>
      </c>
      <c r="D16" s="8">
        <v>3489467.86</v>
      </c>
      <c r="E16" s="8">
        <f>'RAČUN PRIHODA I RASHODA - EK'!E10-463.48</f>
        <v>2942278.02</v>
      </c>
      <c r="F16" s="8">
        <f t="shared" si="1"/>
        <v>104.03400553823718</v>
      </c>
      <c r="G16" s="6">
        <f t="shared" si="2"/>
        <v>84.3188170244388</v>
      </c>
    </row>
    <row r="17" spans="1:9" ht="20.100000000000001" customHeight="1" x14ac:dyDescent="0.25">
      <c r="A17" s="4">
        <v>6</v>
      </c>
      <c r="B17" s="7" t="s">
        <v>87</v>
      </c>
      <c r="C17" s="8">
        <f t="shared" ref="C17:E17" si="7">C18</f>
        <v>476.3</v>
      </c>
      <c r="D17" s="8">
        <f t="shared" si="7"/>
        <v>29114.25</v>
      </c>
      <c r="E17" s="8">
        <f t="shared" si="7"/>
        <v>21119.25</v>
      </c>
      <c r="F17" s="8">
        <f t="shared" si="1"/>
        <v>4434.0226747847992</v>
      </c>
      <c r="G17" s="6">
        <f t="shared" si="2"/>
        <v>72.539220484814138</v>
      </c>
    </row>
    <row r="18" spans="1:9" ht="20.100000000000001" customHeight="1" x14ac:dyDescent="0.25">
      <c r="A18" s="5">
        <v>6103</v>
      </c>
      <c r="B18" s="7" t="s">
        <v>83</v>
      </c>
      <c r="C18" s="8">
        <v>476.3</v>
      </c>
      <c r="D18" s="8">
        <v>29114.25</v>
      </c>
      <c r="E18" s="8">
        <f>'RAČUN PRIHODA I RASHODA - EK'!E28</f>
        <v>21119.25</v>
      </c>
      <c r="F18" s="8">
        <f t="shared" si="1"/>
        <v>4434.0226747847992</v>
      </c>
      <c r="G18" s="6">
        <f t="shared" si="2"/>
        <v>72.539220484814138</v>
      </c>
    </row>
    <row r="19" spans="1:9" ht="15" customHeight="1" x14ac:dyDescent="0.25"/>
    <row r="20" spans="1:9" ht="30" customHeight="1" x14ac:dyDescent="0.25">
      <c r="A20" s="62" t="s">
        <v>188</v>
      </c>
      <c r="B20" s="62"/>
      <c r="C20" s="62"/>
      <c r="D20" s="62"/>
      <c r="E20" s="62"/>
      <c r="F20" s="62"/>
      <c r="G20" s="62"/>
    </row>
    <row r="21" spans="1:9" ht="80.099999999999994" customHeight="1" x14ac:dyDescent="0.25">
      <c r="A21" s="2" t="s">
        <v>0</v>
      </c>
      <c r="B21" s="2" t="s">
        <v>81</v>
      </c>
      <c r="C21" s="2" t="s">
        <v>156</v>
      </c>
      <c r="D21" s="2" t="s">
        <v>179</v>
      </c>
      <c r="E21" s="2" t="s">
        <v>180</v>
      </c>
      <c r="F21" s="2" t="s">
        <v>181</v>
      </c>
      <c r="G21" s="2" t="s">
        <v>182</v>
      </c>
    </row>
    <row r="22" spans="1:9" ht="9.1999999999999993" customHeight="1" x14ac:dyDescent="0.25">
      <c r="A22" s="3">
        <v>1</v>
      </c>
      <c r="B22" s="3">
        <v>2</v>
      </c>
      <c r="C22" s="3">
        <v>3</v>
      </c>
      <c r="D22" s="3">
        <v>4</v>
      </c>
      <c r="E22" s="3">
        <v>6</v>
      </c>
      <c r="F22" s="3"/>
      <c r="G22" s="3">
        <v>8</v>
      </c>
    </row>
    <row r="23" spans="1:9" ht="20.100000000000001" customHeight="1" x14ac:dyDescent="0.25">
      <c r="A23" s="61" t="s">
        <v>28</v>
      </c>
      <c r="B23" s="61"/>
      <c r="C23" s="8">
        <f>C24+C26+C28+C30+C36+C38+C40+C42+C45</f>
        <v>3429442.0799999996</v>
      </c>
      <c r="D23" s="8">
        <f>D24+D26+D28+D30+D36+D38+D40+D42+D45</f>
        <v>4363707.53</v>
      </c>
      <c r="E23" s="8">
        <f>E24+E26+E28+E30+E36+E38+E40+E42+E45</f>
        <v>3983917.0339999995</v>
      </c>
      <c r="F23" s="28">
        <f>(E23/C23)*100</f>
        <v>116.16808043598741</v>
      </c>
      <c r="G23" s="8">
        <f>(E23/D23)*100</f>
        <v>91.296609743229041</v>
      </c>
      <c r="I23" s="38"/>
    </row>
    <row r="24" spans="1:9" ht="20.100000000000001" customHeight="1" x14ac:dyDescent="0.25">
      <c r="A24" s="4">
        <v>1</v>
      </c>
      <c r="B24" s="5" t="s">
        <v>82</v>
      </c>
      <c r="C24" s="8">
        <f>C25</f>
        <v>402823.37</v>
      </c>
      <c r="D24" s="8">
        <f t="shared" ref="D24:E24" si="8">D25</f>
        <v>490275</v>
      </c>
      <c r="E24" s="8">
        <f t="shared" si="8"/>
        <v>623129.77</v>
      </c>
      <c r="F24" s="28">
        <f t="shared" ref="F24:F46" si="9">(E24/C24)*100</f>
        <v>154.69057070844724</v>
      </c>
      <c r="G24" s="8">
        <f t="shared" ref="G24:G46" si="10">(E24/D24)*100</f>
        <v>127.09801030034164</v>
      </c>
    </row>
    <row r="25" spans="1:9" ht="20.100000000000001" customHeight="1" x14ac:dyDescent="0.25">
      <c r="A25" s="5">
        <v>11</v>
      </c>
      <c r="B25" s="7" t="s">
        <v>88</v>
      </c>
      <c r="C25" s="8">
        <v>402823.37</v>
      </c>
      <c r="D25" s="8">
        <v>490275</v>
      </c>
      <c r="E25" s="8">
        <f>'POSEBAN DIO'!D6+'POSEBAN DIO'!D32+'POSEBAN DIO'!D46+'POSEBAN DIO'!D60+'POSEBAN DIO'!D65+'POSEBAN DIO'!D265+'POSEBAN DIO'!D276+'POSEBAN DIO'!D289+'POSEBAN DIO'!D294+'POSEBAN DIO'!D307+'POSEBAN DIO'!D317</f>
        <v>623129.77</v>
      </c>
      <c r="F25" s="28">
        <f t="shared" si="9"/>
        <v>154.69057070844724</v>
      </c>
      <c r="G25" s="8">
        <f>(E25/D25)*100</f>
        <v>127.09801030034164</v>
      </c>
    </row>
    <row r="26" spans="1:9" ht="20.100000000000001" customHeight="1" x14ac:dyDescent="0.25">
      <c r="A26" s="4">
        <v>3</v>
      </c>
      <c r="B26" s="7" t="s">
        <v>84</v>
      </c>
      <c r="C26" s="8">
        <f>C27</f>
        <v>4425.72</v>
      </c>
      <c r="D26" s="8">
        <f t="shared" ref="D26:E26" si="11">D27</f>
        <v>19700</v>
      </c>
      <c r="E26" s="8">
        <f t="shared" si="11"/>
        <v>2603.61</v>
      </c>
      <c r="F26" s="28">
        <f t="shared" si="9"/>
        <v>58.829071879829719</v>
      </c>
      <c r="G26" s="8">
        <f t="shared" si="10"/>
        <v>13.216294416243654</v>
      </c>
    </row>
    <row r="27" spans="1:9" ht="20.100000000000001" customHeight="1" x14ac:dyDescent="0.25">
      <c r="A27" s="5">
        <v>31</v>
      </c>
      <c r="B27" s="7" t="s">
        <v>88</v>
      </c>
      <c r="C27" s="8">
        <v>4425.72</v>
      </c>
      <c r="D27" s="8">
        <v>19700</v>
      </c>
      <c r="E27" s="8">
        <f>'POSEBAN DIO'!D100+'POSEBAN DIO'!D214+'POSEBAN DIO'!D219</f>
        <v>2603.61</v>
      </c>
      <c r="F27" s="28">
        <f t="shared" si="9"/>
        <v>58.829071879829719</v>
      </c>
      <c r="G27" s="8">
        <f t="shared" si="10"/>
        <v>13.216294416243654</v>
      </c>
    </row>
    <row r="28" spans="1:9" ht="20.100000000000001" customHeight="1" x14ac:dyDescent="0.25">
      <c r="A28" s="4">
        <v>4</v>
      </c>
      <c r="B28" s="5" t="s">
        <v>85</v>
      </c>
      <c r="C28" s="8">
        <f>C29</f>
        <v>27688.02</v>
      </c>
      <c r="D28" s="8">
        <f t="shared" ref="D28:E28" si="12">D29</f>
        <v>79166.63</v>
      </c>
      <c r="E28" s="8">
        <f t="shared" si="12"/>
        <v>51314.069999999992</v>
      </c>
      <c r="F28" s="28">
        <f t="shared" si="9"/>
        <v>185.32950351812804</v>
      </c>
      <c r="G28" s="8">
        <f t="shared" si="10"/>
        <v>64.817802652455953</v>
      </c>
    </row>
    <row r="29" spans="1:9" ht="20.100000000000001" customHeight="1" x14ac:dyDescent="0.25">
      <c r="A29" s="5">
        <v>41</v>
      </c>
      <c r="B29" s="7" t="s">
        <v>88</v>
      </c>
      <c r="C29" s="8">
        <v>27688.02</v>
      </c>
      <c r="D29" s="8">
        <v>79166.63</v>
      </c>
      <c r="E29" s="8">
        <f>'POSEBAN DIO'!D71+'POSEBAN DIO'!D114+'POSEBAN DIO'!D230</f>
        <v>51314.069999999992</v>
      </c>
      <c r="F29" s="28">
        <f t="shared" si="9"/>
        <v>185.32950351812804</v>
      </c>
      <c r="G29" s="8">
        <f t="shared" si="10"/>
        <v>64.817802652455953</v>
      </c>
    </row>
    <row r="30" spans="1:9" ht="20.100000000000001" customHeight="1" x14ac:dyDescent="0.25">
      <c r="A30" s="4">
        <v>5</v>
      </c>
      <c r="B30" s="7" t="s">
        <v>86</v>
      </c>
      <c r="C30" s="8">
        <f>SUM(C34:C35)</f>
        <v>2971558.18</v>
      </c>
      <c r="D30" s="8">
        <f>SUM(D31:D35)</f>
        <v>3695927.6999999997</v>
      </c>
      <c r="E30" s="8">
        <f>SUM(E31:E35)</f>
        <v>3250747.264</v>
      </c>
      <c r="F30" s="28">
        <f>(E30/C30)*100</f>
        <v>109.39537667070007</v>
      </c>
      <c r="G30" s="8">
        <f t="shared" si="10"/>
        <v>87.954839159867774</v>
      </c>
    </row>
    <row r="31" spans="1:9" ht="20.100000000000001" customHeight="1" x14ac:dyDescent="0.25">
      <c r="A31" s="11">
        <v>51</v>
      </c>
      <c r="B31" s="7" t="s">
        <v>88</v>
      </c>
      <c r="C31" s="8">
        <v>0</v>
      </c>
      <c r="D31" s="8">
        <v>25843.75</v>
      </c>
      <c r="E31" s="8">
        <f>'POSEBAN DIO'!D298+'POSEBAN DIO'!D329</f>
        <v>3393.3199999999997</v>
      </c>
      <c r="F31" s="28" t="e">
        <f t="shared" ref="F31:F43" si="13">(E31/C31)*100</f>
        <v>#DIV/0!</v>
      </c>
      <c r="G31" s="8">
        <f t="shared" si="10"/>
        <v>13.130137847642079</v>
      </c>
    </row>
    <row r="32" spans="1:9" ht="20.100000000000001" customHeight="1" x14ac:dyDescent="0.25">
      <c r="A32" s="11" t="s">
        <v>204</v>
      </c>
      <c r="B32" s="7" t="s">
        <v>88</v>
      </c>
      <c r="C32" s="8">
        <v>0</v>
      </c>
      <c r="D32" s="8">
        <v>43300</v>
      </c>
      <c r="E32" s="8">
        <f>'POSEBAN DIO'!D37</f>
        <v>43300</v>
      </c>
      <c r="F32" s="28" t="e">
        <f t="shared" si="13"/>
        <v>#DIV/0!</v>
      </c>
      <c r="G32" s="8">
        <f t="shared" si="10"/>
        <v>100</v>
      </c>
    </row>
    <row r="33" spans="1:10" ht="20.100000000000001" customHeight="1" x14ac:dyDescent="0.25">
      <c r="A33" s="11">
        <v>54</v>
      </c>
      <c r="B33" s="7" t="s">
        <v>88</v>
      </c>
      <c r="C33" s="8">
        <v>0</v>
      </c>
      <c r="D33" s="8">
        <v>149081.25</v>
      </c>
      <c r="E33" s="8">
        <f>'POSEBAN DIO'!D302+'POSEBAN DIO'!D341</f>
        <v>23210.670000000002</v>
      </c>
      <c r="F33" s="28" t="e">
        <f t="shared" si="13"/>
        <v>#DIV/0!</v>
      </c>
      <c r="G33" s="8">
        <f t="shared" si="10"/>
        <v>15.569140988554899</v>
      </c>
    </row>
    <row r="34" spans="1:10" ht="20.100000000000001" customHeight="1" x14ac:dyDescent="0.25">
      <c r="A34" s="5">
        <v>5402</v>
      </c>
      <c r="B34" s="7" t="s">
        <v>88</v>
      </c>
      <c r="C34" s="8">
        <v>120393.99</v>
      </c>
      <c r="D34" s="8">
        <v>5255.92</v>
      </c>
      <c r="E34" s="8">
        <f>'POSEBAN DIO'!D79+'POSEBAN DIO'!D130+'POSEBAN DIO'!D235</f>
        <v>5729.37</v>
      </c>
      <c r="F34" s="28">
        <f t="shared" si="13"/>
        <v>4.7588505040824707</v>
      </c>
      <c r="G34" s="8">
        <f t="shared" si="10"/>
        <v>109.00793771594697</v>
      </c>
    </row>
    <row r="35" spans="1:10" ht="20.100000000000001" customHeight="1" x14ac:dyDescent="0.25">
      <c r="A35" s="5">
        <v>57</v>
      </c>
      <c r="B35" s="7" t="s">
        <v>88</v>
      </c>
      <c r="C35" s="8">
        <v>2851164.19</v>
      </c>
      <c r="D35" s="8">
        <v>3472446.78</v>
      </c>
      <c r="E35" s="8">
        <f>'POSEBAN DIO'!D83+'POSEBAN DIO'!D139+'POSEBAN DIO'!D239</f>
        <v>3175113.9040000001</v>
      </c>
      <c r="F35" s="28">
        <f t="shared" si="13"/>
        <v>111.36201538782655</v>
      </c>
      <c r="G35" s="8">
        <f t="shared" si="10"/>
        <v>91.437366939285397</v>
      </c>
    </row>
    <row r="36" spans="1:10" ht="20.100000000000001" customHeight="1" x14ac:dyDescent="0.25">
      <c r="A36" s="4">
        <v>6</v>
      </c>
      <c r="B36" s="7" t="s">
        <v>87</v>
      </c>
      <c r="C36" s="8">
        <f>C37</f>
        <v>476.3</v>
      </c>
      <c r="D36" s="8">
        <f t="shared" ref="D36:E36" si="14">D37</f>
        <v>29114.25</v>
      </c>
      <c r="E36" s="8">
        <f t="shared" si="14"/>
        <v>21025.96</v>
      </c>
      <c r="F36" s="28">
        <f t="shared" si="13"/>
        <v>4414.4362796556788</v>
      </c>
      <c r="G36" s="8">
        <f t="shared" si="10"/>
        <v>72.218793202641322</v>
      </c>
    </row>
    <row r="37" spans="1:10" ht="20.100000000000001" customHeight="1" x14ac:dyDescent="0.25">
      <c r="A37" s="5">
        <v>6103</v>
      </c>
      <c r="B37" s="7" t="s">
        <v>88</v>
      </c>
      <c r="C37" s="8">
        <v>476.3</v>
      </c>
      <c r="D37" s="8">
        <v>29114.25</v>
      </c>
      <c r="E37" s="8">
        <f>'POSEBAN DIO'!D93+'POSEBAN DIO'!D165+'POSEBAN DIO'!D243</f>
        <v>21025.96</v>
      </c>
      <c r="F37" s="28">
        <f t="shared" si="13"/>
        <v>4414.4362796556788</v>
      </c>
      <c r="G37" s="8">
        <f t="shared" si="10"/>
        <v>72.218793202641322</v>
      </c>
    </row>
    <row r="38" spans="1:10" ht="20.100000000000001" customHeight="1" x14ac:dyDescent="0.25">
      <c r="A38" s="4">
        <v>923</v>
      </c>
      <c r="B38" s="7" t="s">
        <v>200</v>
      </c>
      <c r="C38" s="8">
        <f>C39</f>
        <v>5595.4</v>
      </c>
      <c r="D38" s="8">
        <f t="shared" ref="D38:E38" si="15">D39</f>
        <v>9433.3700000000008</v>
      </c>
      <c r="E38" s="8">
        <f t="shared" si="15"/>
        <v>8199.7799999999988</v>
      </c>
      <c r="F38" s="28">
        <f t="shared" si="13"/>
        <v>146.5450191228509</v>
      </c>
      <c r="G38" s="8">
        <f t="shared" si="10"/>
        <v>86.923125033789603</v>
      </c>
      <c r="J38" s="38"/>
    </row>
    <row r="39" spans="1:10" ht="20.100000000000001" customHeight="1" x14ac:dyDescent="0.25">
      <c r="A39" s="5">
        <v>9231</v>
      </c>
      <c r="B39" s="7" t="s">
        <v>88</v>
      </c>
      <c r="C39" s="8">
        <v>5595.4</v>
      </c>
      <c r="D39" s="8">
        <v>9433.3700000000008</v>
      </c>
      <c r="E39" s="8">
        <f>'POSEBAN DIO'!D173+'POSEBAN DIO'!D250</f>
        <v>8199.7799999999988</v>
      </c>
      <c r="F39" s="28">
        <f t="shared" si="13"/>
        <v>146.5450191228509</v>
      </c>
      <c r="G39" s="8">
        <f t="shared" si="10"/>
        <v>86.923125033789603</v>
      </c>
    </row>
    <row r="40" spans="1:10" ht="20.100000000000001" customHeight="1" x14ac:dyDescent="0.25">
      <c r="A40" s="4">
        <v>924</v>
      </c>
      <c r="B40" s="5" t="s">
        <v>201</v>
      </c>
      <c r="C40" s="8">
        <f>C41</f>
        <v>11298.05</v>
      </c>
      <c r="D40" s="8">
        <f t="shared" ref="D40:E40" si="16">D41</f>
        <v>32038.2</v>
      </c>
      <c r="E40" s="8">
        <f t="shared" si="16"/>
        <v>24524.41</v>
      </c>
      <c r="F40" s="28">
        <f t="shared" si="13"/>
        <v>217.06763556542944</v>
      </c>
      <c r="G40" s="8">
        <f t="shared" si="10"/>
        <v>76.547402787921911</v>
      </c>
    </row>
    <row r="41" spans="1:10" ht="20.100000000000001" customHeight="1" x14ac:dyDescent="0.25">
      <c r="A41" s="5">
        <v>9241</v>
      </c>
      <c r="B41" s="7" t="s">
        <v>88</v>
      </c>
      <c r="C41" s="8">
        <v>11298.05</v>
      </c>
      <c r="D41" s="8">
        <v>32038.2</v>
      </c>
      <c r="E41" s="8">
        <f>'POSEBAN DIO'!D190+'POSEBAN DIO'!D256</f>
        <v>24524.41</v>
      </c>
      <c r="F41" s="28">
        <f t="shared" si="13"/>
        <v>217.06763556542944</v>
      </c>
      <c r="G41" s="8">
        <f t="shared" si="10"/>
        <v>76.547402787921911</v>
      </c>
    </row>
    <row r="42" spans="1:10" ht="20.100000000000001" customHeight="1" x14ac:dyDescent="0.25">
      <c r="A42" s="4">
        <v>925</v>
      </c>
      <c r="B42" s="7" t="s">
        <v>202</v>
      </c>
      <c r="C42" s="8">
        <f>SUM(C43:C44)</f>
        <v>5531.9</v>
      </c>
      <c r="D42" s="8">
        <f t="shared" ref="D42:E42" si="17">SUM(D43:D44)</f>
        <v>8052.38</v>
      </c>
      <c r="E42" s="8">
        <f t="shared" si="17"/>
        <v>2372.17</v>
      </c>
      <c r="F42" s="28">
        <f t="shared" si="13"/>
        <v>42.881650065980956</v>
      </c>
      <c r="G42" s="8">
        <f t="shared" si="10"/>
        <v>29.459240622027277</v>
      </c>
    </row>
    <row r="43" spans="1:10" ht="20.100000000000001" customHeight="1" x14ac:dyDescent="0.25">
      <c r="A43" s="5">
        <v>925401</v>
      </c>
      <c r="B43" s="7" t="s">
        <v>88</v>
      </c>
      <c r="C43" s="8">
        <v>0</v>
      </c>
      <c r="D43" s="8">
        <v>5680.21</v>
      </c>
      <c r="E43" s="8">
        <f>'POSEBAN DIO'!D203+'POSEBAN DIO'!D261</f>
        <v>0</v>
      </c>
      <c r="F43" s="28" t="e">
        <f t="shared" si="13"/>
        <v>#DIV/0!</v>
      </c>
      <c r="G43" s="8">
        <f t="shared" si="10"/>
        <v>0</v>
      </c>
    </row>
    <row r="44" spans="1:10" ht="20.100000000000001" customHeight="1" x14ac:dyDescent="0.25">
      <c r="A44" s="5">
        <v>9257</v>
      </c>
      <c r="B44" s="7" t="s">
        <v>88</v>
      </c>
      <c r="C44" s="8">
        <v>5531.9</v>
      </c>
      <c r="D44" s="8">
        <v>2372.17</v>
      </c>
      <c r="E44" s="8">
        <f>'POSEBAN DIO'!D205</f>
        <v>2372.17</v>
      </c>
      <c r="F44" s="28">
        <f t="shared" si="9"/>
        <v>42.881650065980956</v>
      </c>
      <c r="G44" s="8">
        <f t="shared" si="10"/>
        <v>100</v>
      </c>
    </row>
    <row r="45" spans="1:10" ht="20.100000000000001" customHeight="1" x14ac:dyDescent="0.25">
      <c r="A45" s="4">
        <v>926</v>
      </c>
      <c r="B45" s="7" t="s">
        <v>203</v>
      </c>
      <c r="C45" s="8">
        <f>C46</f>
        <v>45.14</v>
      </c>
      <c r="D45" s="8">
        <f t="shared" ref="D45:E45" si="18">D46</f>
        <v>0</v>
      </c>
      <c r="E45" s="8">
        <f t="shared" si="18"/>
        <v>0</v>
      </c>
      <c r="F45" s="28">
        <f t="shared" si="9"/>
        <v>0</v>
      </c>
      <c r="G45" s="8" t="e">
        <f t="shared" si="10"/>
        <v>#DIV/0!</v>
      </c>
    </row>
    <row r="46" spans="1:10" ht="20.100000000000001" customHeight="1" x14ac:dyDescent="0.25">
      <c r="A46" s="5">
        <v>926103</v>
      </c>
      <c r="B46" s="7" t="s">
        <v>88</v>
      </c>
      <c r="C46" s="8">
        <v>45.14</v>
      </c>
      <c r="D46" s="8">
        <v>0</v>
      </c>
      <c r="E46" s="8">
        <v>0</v>
      </c>
      <c r="F46" s="28">
        <f t="shared" si="9"/>
        <v>0</v>
      </c>
      <c r="G46" s="8" t="e">
        <f t="shared" si="10"/>
        <v>#DIV/0!</v>
      </c>
    </row>
    <row r="48" spans="1:10" x14ac:dyDescent="0.25">
      <c r="C48" s="17"/>
      <c r="D48" s="17"/>
      <c r="E48" s="17"/>
    </row>
  </sheetData>
  <mergeCells count="4">
    <mergeCell ref="A1:G1"/>
    <mergeCell ref="A20:G20"/>
    <mergeCell ref="A4:B4"/>
    <mergeCell ref="A23:B23"/>
  </mergeCells>
  <pageMargins left="0.39370078740157483" right="0.39370078740157483" top="0.39370078740157483" bottom="0.39370078740157483" header="0" footer="0"/>
  <pageSetup paperSize="9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2"/>
  <sheetViews>
    <sheetView zoomScale="80" zoomScaleNormal="80" workbookViewId="0">
      <selection sqref="A1:G1"/>
    </sheetView>
  </sheetViews>
  <sheetFormatPr defaultRowHeight="15" x14ac:dyDescent="0.25"/>
  <cols>
    <col min="1" max="1" width="10.5703125" style="19" customWidth="1"/>
    <col min="2" max="2" width="51.5703125" style="19" customWidth="1"/>
    <col min="3" max="5" width="15.5703125" style="19" customWidth="1"/>
    <col min="6" max="6" width="16.140625" style="19" bestFit="1" customWidth="1"/>
    <col min="7" max="7" width="19.5703125" style="19" customWidth="1"/>
    <col min="251" max="251" width="10.5703125" customWidth="1"/>
    <col min="252" max="252" width="51.5703125" customWidth="1"/>
    <col min="253" max="257" width="15.5703125" customWidth="1"/>
    <col min="258" max="258" width="19.5703125" customWidth="1"/>
    <col min="507" max="507" width="10.5703125" customWidth="1"/>
    <col min="508" max="508" width="51.5703125" customWidth="1"/>
    <col min="509" max="513" width="15.5703125" customWidth="1"/>
    <col min="514" max="514" width="19.5703125" customWidth="1"/>
    <col min="763" max="763" width="10.5703125" customWidth="1"/>
    <col min="764" max="764" width="51.5703125" customWidth="1"/>
    <col min="765" max="769" width="15.5703125" customWidth="1"/>
    <col min="770" max="770" width="19.5703125" customWidth="1"/>
    <col min="1019" max="1019" width="10.5703125" customWidth="1"/>
    <col min="1020" max="1020" width="51.5703125" customWidth="1"/>
    <col min="1021" max="1025" width="15.5703125" customWidth="1"/>
    <col min="1026" max="1026" width="19.5703125" customWidth="1"/>
    <col min="1275" max="1275" width="10.5703125" customWidth="1"/>
    <col min="1276" max="1276" width="51.5703125" customWidth="1"/>
    <col min="1277" max="1281" width="15.5703125" customWidth="1"/>
    <col min="1282" max="1282" width="19.5703125" customWidth="1"/>
    <col min="1531" max="1531" width="10.5703125" customWidth="1"/>
    <col min="1532" max="1532" width="51.5703125" customWidth="1"/>
    <col min="1533" max="1537" width="15.5703125" customWidth="1"/>
    <col min="1538" max="1538" width="19.5703125" customWidth="1"/>
    <col min="1787" max="1787" width="10.5703125" customWidth="1"/>
    <col min="1788" max="1788" width="51.5703125" customWidth="1"/>
    <col min="1789" max="1793" width="15.5703125" customWidth="1"/>
    <col min="1794" max="1794" width="19.5703125" customWidth="1"/>
    <col min="2043" max="2043" width="10.5703125" customWidth="1"/>
    <col min="2044" max="2044" width="51.5703125" customWidth="1"/>
    <col min="2045" max="2049" width="15.5703125" customWidth="1"/>
    <col min="2050" max="2050" width="19.5703125" customWidth="1"/>
    <col min="2299" max="2299" width="10.5703125" customWidth="1"/>
    <col min="2300" max="2300" width="51.5703125" customWidth="1"/>
    <col min="2301" max="2305" width="15.5703125" customWidth="1"/>
    <col min="2306" max="2306" width="19.5703125" customWidth="1"/>
    <col min="2555" max="2555" width="10.5703125" customWidth="1"/>
    <col min="2556" max="2556" width="51.5703125" customWidth="1"/>
    <col min="2557" max="2561" width="15.5703125" customWidth="1"/>
    <col min="2562" max="2562" width="19.5703125" customWidth="1"/>
    <col min="2811" max="2811" width="10.5703125" customWidth="1"/>
    <col min="2812" max="2812" width="51.5703125" customWidth="1"/>
    <col min="2813" max="2817" width="15.5703125" customWidth="1"/>
    <col min="2818" max="2818" width="19.5703125" customWidth="1"/>
    <col min="3067" max="3067" width="10.5703125" customWidth="1"/>
    <col min="3068" max="3068" width="51.5703125" customWidth="1"/>
    <col min="3069" max="3073" width="15.5703125" customWidth="1"/>
    <col min="3074" max="3074" width="19.5703125" customWidth="1"/>
    <col min="3323" max="3323" width="10.5703125" customWidth="1"/>
    <col min="3324" max="3324" width="51.5703125" customWidth="1"/>
    <col min="3325" max="3329" width="15.5703125" customWidth="1"/>
    <col min="3330" max="3330" width="19.5703125" customWidth="1"/>
    <col min="3579" max="3579" width="10.5703125" customWidth="1"/>
    <col min="3580" max="3580" width="51.5703125" customWidth="1"/>
    <col min="3581" max="3585" width="15.5703125" customWidth="1"/>
    <col min="3586" max="3586" width="19.5703125" customWidth="1"/>
    <col min="3835" max="3835" width="10.5703125" customWidth="1"/>
    <col min="3836" max="3836" width="51.5703125" customWidth="1"/>
    <col min="3837" max="3841" width="15.5703125" customWidth="1"/>
    <col min="3842" max="3842" width="19.5703125" customWidth="1"/>
    <col min="4091" max="4091" width="10.5703125" customWidth="1"/>
    <col min="4092" max="4092" width="51.5703125" customWidth="1"/>
    <col min="4093" max="4097" width="15.5703125" customWidth="1"/>
    <col min="4098" max="4098" width="19.5703125" customWidth="1"/>
    <col min="4347" max="4347" width="10.5703125" customWidth="1"/>
    <col min="4348" max="4348" width="51.5703125" customWidth="1"/>
    <col min="4349" max="4353" width="15.5703125" customWidth="1"/>
    <col min="4354" max="4354" width="19.5703125" customWidth="1"/>
    <col min="4603" max="4603" width="10.5703125" customWidth="1"/>
    <col min="4604" max="4604" width="51.5703125" customWidth="1"/>
    <col min="4605" max="4609" width="15.5703125" customWidth="1"/>
    <col min="4610" max="4610" width="19.5703125" customWidth="1"/>
    <col min="4859" max="4859" width="10.5703125" customWidth="1"/>
    <col min="4860" max="4860" width="51.5703125" customWidth="1"/>
    <col min="4861" max="4865" width="15.5703125" customWidth="1"/>
    <col min="4866" max="4866" width="19.5703125" customWidth="1"/>
    <col min="5115" max="5115" width="10.5703125" customWidth="1"/>
    <col min="5116" max="5116" width="51.5703125" customWidth="1"/>
    <col min="5117" max="5121" width="15.5703125" customWidth="1"/>
    <col min="5122" max="5122" width="19.5703125" customWidth="1"/>
    <col min="5371" max="5371" width="10.5703125" customWidth="1"/>
    <col min="5372" max="5372" width="51.5703125" customWidth="1"/>
    <col min="5373" max="5377" width="15.5703125" customWidth="1"/>
    <col min="5378" max="5378" width="19.5703125" customWidth="1"/>
    <col min="5627" max="5627" width="10.5703125" customWidth="1"/>
    <col min="5628" max="5628" width="51.5703125" customWidth="1"/>
    <col min="5629" max="5633" width="15.5703125" customWidth="1"/>
    <col min="5634" max="5634" width="19.5703125" customWidth="1"/>
    <col min="5883" max="5883" width="10.5703125" customWidth="1"/>
    <col min="5884" max="5884" width="51.5703125" customWidth="1"/>
    <col min="5885" max="5889" width="15.5703125" customWidth="1"/>
    <col min="5890" max="5890" width="19.5703125" customWidth="1"/>
    <col min="6139" max="6139" width="10.5703125" customWidth="1"/>
    <col min="6140" max="6140" width="51.5703125" customWidth="1"/>
    <col min="6141" max="6145" width="15.5703125" customWidth="1"/>
    <col min="6146" max="6146" width="19.5703125" customWidth="1"/>
    <col min="6395" max="6395" width="10.5703125" customWidth="1"/>
    <col min="6396" max="6396" width="51.5703125" customWidth="1"/>
    <col min="6397" max="6401" width="15.5703125" customWidth="1"/>
    <col min="6402" max="6402" width="19.5703125" customWidth="1"/>
    <col min="6651" max="6651" width="10.5703125" customWidth="1"/>
    <col min="6652" max="6652" width="51.5703125" customWidth="1"/>
    <col min="6653" max="6657" width="15.5703125" customWidth="1"/>
    <col min="6658" max="6658" width="19.5703125" customWidth="1"/>
    <col min="6907" max="6907" width="10.5703125" customWidth="1"/>
    <col min="6908" max="6908" width="51.5703125" customWidth="1"/>
    <col min="6909" max="6913" width="15.5703125" customWidth="1"/>
    <col min="6914" max="6914" width="19.5703125" customWidth="1"/>
    <col min="7163" max="7163" width="10.5703125" customWidth="1"/>
    <col min="7164" max="7164" width="51.5703125" customWidth="1"/>
    <col min="7165" max="7169" width="15.5703125" customWidth="1"/>
    <col min="7170" max="7170" width="19.5703125" customWidth="1"/>
    <col min="7419" max="7419" width="10.5703125" customWidth="1"/>
    <col min="7420" max="7420" width="51.5703125" customWidth="1"/>
    <col min="7421" max="7425" width="15.5703125" customWidth="1"/>
    <col min="7426" max="7426" width="19.5703125" customWidth="1"/>
    <col min="7675" max="7675" width="10.5703125" customWidth="1"/>
    <col min="7676" max="7676" width="51.5703125" customWidth="1"/>
    <col min="7677" max="7681" width="15.5703125" customWidth="1"/>
    <col min="7682" max="7682" width="19.5703125" customWidth="1"/>
    <col min="7931" max="7931" width="10.5703125" customWidth="1"/>
    <col min="7932" max="7932" width="51.5703125" customWidth="1"/>
    <col min="7933" max="7937" width="15.5703125" customWidth="1"/>
    <col min="7938" max="7938" width="19.5703125" customWidth="1"/>
    <col min="8187" max="8187" width="10.5703125" customWidth="1"/>
    <col min="8188" max="8188" width="51.5703125" customWidth="1"/>
    <col min="8189" max="8193" width="15.5703125" customWidth="1"/>
    <col min="8194" max="8194" width="19.5703125" customWidth="1"/>
    <col min="8443" max="8443" width="10.5703125" customWidth="1"/>
    <col min="8444" max="8444" width="51.5703125" customWidth="1"/>
    <col min="8445" max="8449" width="15.5703125" customWidth="1"/>
    <col min="8450" max="8450" width="19.5703125" customWidth="1"/>
    <col min="8699" max="8699" width="10.5703125" customWidth="1"/>
    <col min="8700" max="8700" width="51.5703125" customWidth="1"/>
    <col min="8701" max="8705" width="15.5703125" customWidth="1"/>
    <col min="8706" max="8706" width="19.5703125" customWidth="1"/>
    <col min="8955" max="8955" width="10.5703125" customWidth="1"/>
    <col min="8956" max="8956" width="51.5703125" customWidth="1"/>
    <col min="8957" max="8961" width="15.5703125" customWidth="1"/>
    <col min="8962" max="8962" width="19.5703125" customWidth="1"/>
    <col min="9211" max="9211" width="10.5703125" customWidth="1"/>
    <col min="9212" max="9212" width="51.5703125" customWidth="1"/>
    <col min="9213" max="9217" width="15.5703125" customWidth="1"/>
    <col min="9218" max="9218" width="19.5703125" customWidth="1"/>
    <col min="9467" max="9467" width="10.5703125" customWidth="1"/>
    <col min="9468" max="9468" width="51.5703125" customWidth="1"/>
    <col min="9469" max="9473" width="15.5703125" customWidth="1"/>
    <col min="9474" max="9474" width="19.5703125" customWidth="1"/>
    <col min="9723" max="9723" width="10.5703125" customWidth="1"/>
    <col min="9724" max="9724" width="51.5703125" customWidth="1"/>
    <col min="9725" max="9729" width="15.5703125" customWidth="1"/>
    <col min="9730" max="9730" width="19.5703125" customWidth="1"/>
    <col min="9979" max="9979" width="10.5703125" customWidth="1"/>
    <col min="9980" max="9980" width="51.5703125" customWidth="1"/>
    <col min="9981" max="9985" width="15.5703125" customWidth="1"/>
    <col min="9986" max="9986" width="19.5703125" customWidth="1"/>
    <col min="10235" max="10235" width="10.5703125" customWidth="1"/>
    <col min="10236" max="10236" width="51.5703125" customWidth="1"/>
    <col min="10237" max="10241" width="15.5703125" customWidth="1"/>
    <col min="10242" max="10242" width="19.5703125" customWidth="1"/>
    <col min="10491" max="10491" width="10.5703125" customWidth="1"/>
    <col min="10492" max="10492" width="51.5703125" customWidth="1"/>
    <col min="10493" max="10497" width="15.5703125" customWidth="1"/>
    <col min="10498" max="10498" width="19.5703125" customWidth="1"/>
    <col min="10747" max="10747" width="10.5703125" customWidth="1"/>
    <col min="10748" max="10748" width="51.5703125" customWidth="1"/>
    <col min="10749" max="10753" width="15.5703125" customWidth="1"/>
    <col min="10754" max="10754" width="19.5703125" customWidth="1"/>
    <col min="11003" max="11003" width="10.5703125" customWidth="1"/>
    <col min="11004" max="11004" width="51.5703125" customWidth="1"/>
    <col min="11005" max="11009" width="15.5703125" customWidth="1"/>
    <col min="11010" max="11010" width="19.5703125" customWidth="1"/>
    <col min="11259" max="11259" width="10.5703125" customWidth="1"/>
    <col min="11260" max="11260" width="51.5703125" customWidth="1"/>
    <col min="11261" max="11265" width="15.5703125" customWidth="1"/>
    <col min="11266" max="11266" width="19.5703125" customWidth="1"/>
    <col min="11515" max="11515" width="10.5703125" customWidth="1"/>
    <col min="11516" max="11516" width="51.5703125" customWidth="1"/>
    <col min="11517" max="11521" width="15.5703125" customWidth="1"/>
    <col min="11522" max="11522" width="19.5703125" customWidth="1"/>
    <col min="11771" max="11771" width="10.5703125" customWidth="1"/>
    <col min="11772" max="11772" width="51.5703125" customWidth="1"/>
    <col min="11773" max="11777" width="15.5703125" customWidth="1"/>
    <col min="11778" max="11778" width="19.5703125" customWidth="1"/>
    <col min="12027" max="12027" width="10.5703125" customWidth="1"/>
    <col min="12028" max="12028" width="51.5703125" customWidth="1"/>
    <col min="12029" max="12033" width="15.5703125" customWidth="1"/>
    <col min="12034" max="12034" width="19.5703125" customWidth="1"/>
    <col min="12283" max="12283" width="10.5703125" customWidth="1"/>
    <col min="12284" max="12284" width="51.5703125" customWidth="1"/>
    <col min="12285" max="12289" width="15.5703125" customWidth="1"/>
    <col min="12290" max="12290" width="19.5703125" customWidth="1"/>
    <col min="12539" max="12539" width="10.5703125" customWidth="1"/>
    <col min="12540" max="12540" width="51.5703125" customWidth="1"/>
    <col min="12541" max="12545" width="15.5703125" customWidth="1"/>
    <col min="12546" max="12546" width="19.5703125" customWidth="1"/>
    <col min="12795" max="12795" width="10.5703125" customWidth="1"/>
    <col min="12796" max="12796" width="51.5703125" customWidth="1"/>
    <col min="12797" max="12801" width="15.5703125" customWidth="1"/>
    <col min="12802" max="12802" width="19.5703125" customWidth="1"/>
    <col min="13051" max="13051" width="10.5703125" customWidth="1"/>
    <col min="13052" max="13052" width="51.5703125" customWidth="1"/>
    <col min="13053" max="13057" width="15.5703125" customWidth="1"/>
    <col min="13058" max="13058" width="19.5703125" customWidth="1"/>
    <col min="13307" max="13307" width="10.5703125" customWidth="1"/>
    <col min="13308" max="13308" width="51.5703125" customWidth="1"/>
    <col min="13309" max="13313" width="15.5703125" customWidth="1"/>
    <col min="13314" max="13314" width="19.5703125" customWidth="1"/>
    <col min="13563" max="13563" width="10.5703125" customWidth="1"/>
    <col min="13564" max="13564" width="51.5703125" customWidth="1"/>
    <col min="13565" max="13569" width="15.5703125" customWidth="1"/>
    <col min="13570" max="13570" width="19.5703125" customWidth="1"/>
    <col min="13819" max="13819" width="10.5703125" customWidth="1"/>
    <col min="13820" max="13820" width="51.5703125" customWidth="1"/>
    <col min="13821" max="13825" width="15.5703125" customWidth="1"/>
    <col min="13826" max="13826" width="19.5703125" customWidth="1"/>
    <col min="14075" max="14075" width="10.5703125" customWidth="1"/>
    <col min="14076" max="14076" width="51.5703125" customWidth="1"/>
    <col min="14077" max="14081" width="15.5703125" customWidth="1"/>
    <col min="14082" max="14082" width="19.5703125" customWidth="1"/>
    <col min="14331" max="14331" width="10.5703125" customWidth="1"/>
    <col min="14332" max="14332" width="51.5703125" customWidth="1"/>
    <col min="14333" max="14337" width="15.5703125" customWidth="1"/>
    <col min="14338" max="14338" width="19.5703125" customWidth="1"/>
    <col min="14587" max="14587" width="10.5703125" customWidth="1"/>
    <col min="14588" max="14588" width="51.5703125" customWidth="1"/>
    <col min="14589" max="14593" width="15.5703125" customWidth="1"/>
    <col min="14594" max="14594" width="19.5703125" customWidth="1"/>
    <col min="14843" max="14843" width="10.5703125" customWidth="1"/>
    <col min="14844" max="14844" width="51.5703125" customWidth="1"/>
    <col min="14845" max="14849" width="15.5703125" customWidth="1"/>
    <col min="14850" max="14850" width="19.5703125" customWidth="1"/>
    <col min="15099" max="15099" width="10.5703125" customWidth="1"/>
    <col min="15100" max="15100" width="51.5703125" customWidth="1"/>
    <col min="15101" max="15105" width="15.5703125" customWidth="1"/>
    <col min="15106" max="15106" width="19.5703125" customWidth="1"/>
    <col min="15355" max="15355" width="10.5703125" customWidth="1"/>
    <col min="15356" max="15356" width="51.5703125" customWidth="1"/>
    <col min="15357" max="15361" width="15.5703125" customWidth="1"/>
    <col min="15362" max="15362" width="19.5703125" customWidth="1"/>
    <col min="15611" max="15611" width="10.5703125" customWidth="1"/>
    <col min="15612" max="15612" width="51.5703125" customWidth="1"/>
    <col min="15613" max="15617" width="15.5703125" customWidth="1"/>
    <col min="15618" max="15618" width="19.5703125" customWidth="1"/>
    <col min="15867" max="15867" width="10.5703125" customWidth="1"/>
    <col min="15868" max="15868" width="51.5703125" customWidth="1"/>
    <col min="15869" max="15873" width="15.5703125" customWidth="1"/>
    <col min="15874" max="15874" width="19.5703125" customWidth="1"/>
    <col min="16123" max="16123" width="10.5703125" customWidth="1"/>
    <col min="16124" max="16124" width="51.5703125" customWidth="1"/>
    <col min="16125" max="16129" width="15.5703125" customWidth="1"/>
    <col min="16130" max="16130" width="19.5703125" customWidth="1"/>
  </cols>
  <sheetData>
    <row r="1" spans="1:7" ht="30" customHeight="1" x14ac:dyDescent="0.25">
      <c r="A1" s="63" t="s">
        <v>186</v>
      </c>
      <c r="B1" s="64"/>
      <c r="C1" s="64"/>
      <c r="D1" s="64"/>
      <c r="E1" s="64"/>
      <c r="F1" s="64"/>
      <c r="G1" s="65"/>
    </row>
    <row r="2" spans="1:7" ht="80.099999999999994" customHeight="1" x14ac:dyDescent="0.25">
      <c r="A2" s="2" t="s">
        <v>0</v>
      </c>
      <c r="B2" s="2" t="s">
        <v>89</v>
      </c>
      <c r="C2" s="2" t="s">
        <v>156</v>
      </c>
      <c r="D2" s="2" t="s">
        <v>179</v>
      </c>
      <c r="E2" s="2" t="s">
        <v>180</v>
      </c>
      <c r="F2" s="2" t="s">
        <v>181</v>
      </c>
      <c r="G2" s="2" t="s">
        <v>182</v>
      </c>
    </row>
    <row r="3" spans="1:7" ht="9.1999999999999993" customHeight="1" x14ac:dyDescent="0.25">
      <c r="A3" s="3">
        <v>1</v>
      </c>
      <c r="B3" s="3">
        <v>2</v>
      </c>
      <c r="C3" s="3">
        <v>3</v>
      </c>
      <c r="D3" s="3">
        <v>4</v>
      </c>
      <c r="E3" s="3">
        <v>6</v>
      </c>
      <c r="F3" s="3">
        <v>7</v>
      </c>
      <c r="G3" s="3">
        <v>8</v>
      </c>
    </row>
    <row r="4" spans="1:7" ht="20.100000000000001" customHeight="1" x14ac:dyDescent="0.25">
      <c r="A4" s="61" t="s">
        <v>28</v>
      </c>
      <c r="B4" s="61"/>
      <c r="C4" s="8">
        <f t="shared" ref="C4:E4" si="0">C5</f>
        <v>3429442.08</v>
      </c>
      <c r="D4" s="8">
        <f t="shared" si="0"/>
        <v>4363707.5299999993</v>
      </c>
      <c r="E4" s="8">
        <f t="shared" si="0"/>
        <v>3983917.03</v>
      </c>
      <c r="F4" s="8">
        <f>(E4/C4)*100</f>
        <v>116.16808031935035</v>
      </c>
      <c r="G4" s="6">
        <f>(E4/D4)*100</f>
        <v>91.296609651563898</v>
      </c>
    </row>
    <row r="5" spans="1:7" ht="20.100000000000001" customHeight="1" x14ac:dyDescent="0.25">
      <c r="A5" s="20" t="s">
        <v>90</v>
      </c>
      <c r="B5" s="5" t="s">
        <v>91</v>
      </c>
      <c r="C5" s="8">
        <f t="shared" ref="C5" si="1">SUM(C6:C7)</f>
        <v>3429442.08</v>
      </c>
      <c r="D5" s="8">
        <f t="shared" ref="D5:E5" si="2">SUM(D6:D7)</f>
        <v>4363707.5299999993</v>
      </c>
      <c r="E5" s="8">
        <f t="shared" si="2"/>
        <v>3983917.03</v>
      </c>
      <c r="F5" s="8">
        <f t="shared" ref="F5:F7" si="3">(E5/C5)*100</f>
        <v>116.16808031935035</v>
      </c>
      <c r="G5" s="6">
        <f t="shared" ref="G5:G7" si="4">(E5/D5)*100</f>
        <v>91.296609651563898</v>
      </c>
    </row>
    <row r="6" spans="1:7" ht="20.100000000000001" customHeight="1" x14ac:dyDescent="0.25">
      <c r="A6" s="18" t="s">
        <v>92</v>
      </c>
      <c r="B6" s="7" t="s">
        <v>93</v>
      </c>
      <c r="C6" s="8">
        <v>3189038.16</v>
      </c>
      <c r="D6" s="8">
        <v>4111464.78</v>
      </c>
      <c r="E6" s="8">
        <v>3782426.71</v>
      </c>
      <c r="F6" s="8">
        <f t="shared" si="3"/>
        <v>118.60713231477919</v>
      </c>
      <c r="G6" s="6">
        <f t="shared" si="4"/>
        <v>91.997059743753908</v>
      </c>
    </row>
    <row r="7" spans="1:7" ht="20.100000000000001" customHeight="1" x14ac:dyDescent="0.25">
      <c r="A7" s="18" t="s">
        <v>94</v>
      </c>
      <c r="B7" s="7" t="s">
        <v>95</v>
      </c>
      <c r="C7" s="8">
        <v>240403.92</v>
      </c>
      <c r="D7" s="8">
        <v>252242.75</v>
      </c>
      <c r="E7" s="8">
        <v>201490.32</v>
      </c>
      <c r="F7" s="8">
        <f t="shared" si="3"/>
        <v>83.813242313186905</v>
      </c>
      <c r="G7" s="6">
        <f t="shared" si="4"/>
        <v>79.879528747605235</v>
      </c>
    </row>
    <row r="10" spans="1:7" x14ac:dyDescent="0.25">
      <c r="D10" s="40"/>
      <c r="E10" s="40"/>
    </row>
    <row r="12" spans="1:7" x14ac:dyDescent="0.25">
      <c r="D12" s="40"/>
    </row>
  </sheetData>
  <mergeCells count="2">
    <mergeCell ref="A1:G1"/>
    <mergeCell ref="A4:B4"/>
  </mergeCells>
  <pageMargins left="0.39370078740157483" right="0.39370078740157483" top="0.39370078740157483" bottom="0.39370078740157483" header="0" footer="0"/>
  <pageSetup paperSize="9" scale="8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9"/>
  <sheetViews>
    <sheetView zoomScale="80" zoomScaleNormal="80" workbookViewId="0">
      <selection sqref="A1:G1"/>
    </sheetView>
  </sheetViews>
  <sheetFormatPr defaultRowHeight="15" x14ac:dyDescent="0.25"/>
  <cols>
    <col min="1" max="1" width="10.5703125" style="19" customWidth="1"/>
    <col min="2" max="2" width="55.140625" style="19" customWidth="1"/>
    <col min="3" max="5" width="15.5703125" style="19" customWidth="1"/>
    <col min="6" max="6" width="16.140625" style="19" bestFit="1" customWidth="1"/>
    <col min="7" max="7" width="19.5703125" style="19" customWidth="1"/>
    <col min="251" max="251" width="10.5703125" customWidth="1"/>
    <col min="252" max="252" width="51.5703125" customWidth="1"/>
    <col min="253" max="257" width="15.5703125" customWidth="1"/>
    <col min="258" max="258" width="19.5703125" customWidth="1"/>
    <col min="507" max="507" width="10.5703125" customWidth="1"/>
    <col min="508" max="508" width="51.5703125" customWidth="1"/>
    <col min="509" max="513" width="15.5703125" customWidth="1"/>
    <col min="514" max="514" width="19.5703125" customWidth="1"/>
    <col min="763" max="763" width="10.5703125" customWidth="1"/>
    <col min="764" max="764" width="51.5703125" customWidth="1"/>
    <col min="765" max="769" width="15.5703125" customWidth="1"/>
    <col min="770" max="770" width="19.5703125" customWidth="1"/>
    <col min="1019" max="1019" width="10.5703125" customWidth="1"/>
    <col min="1020" max="1020" width="51.5703125" customWidth="1"/>
    <col min="1021" max="1025" width="15.5703125" customWidth="1"/>
    <col min="1026" max="1026" width="19.5703125" customWidth="1"/>
    <col min="1275" max="1275" width="10.5703125" customWidth="1"/>
    <col min="1276" max="1276" width="51.5703125" customWidth="1"/>
    <col min="1277" max="1281" width="15.5703125" customWidth="1"/>
    <col min="1282" max="1282" width="19.5703125" customWidth="1"/>
    <col min="1531" max="1531" width="10.5703125" customWidth="1"/>
    <col min="1532" max="1532" width="51.5703125" customWidth="1"/>
    <col min="1533" max="1537" width="15.5703125" customWidth="1"/>
    <col min="1538" max="1538" width="19.5703125" customWidth="1"/>
    <col min="1787" max="1787" width="10.5703125" customWidth="1"/>
    <col min="1788" max="1788" width="51.5703125" customWidth="1"/>
    <col min="1789" max="1793" width="15.5703125" customWidth="1"/>
    <col min="1794" max="1794" width="19.5703125" customWidth="1"/>
    <col min="2043" max="2043" width="10.5703125" customWidth="1"/>
    <col min="2044" max="2044" width="51.5703125" customWidth="1"/>
    <col min="2045" max="2049" width="15.5703125" customWidth="1"/>
    <col min="2050" max="2050" width="19.5703125" customWidth="1"/>
    <col min="2299" max="2299" width="10.5703125" customWidth="1"/>
    <col min="2300" max="2300" width="51.5703125" customWidth="1"/>
    <col min="2301" max="2305" width="15.5703125" customWidth="1"/>
    <col min="2306" max="2306" width="19.5703125" customWidth="1"/>
    <col min="2555" max="2555" width="10.5703125" customWidth="1"/>
    <col min="2556" max="2556" width="51.5703125" customWidth="1"/>
    <col min="2557" max="2561" width="15.5703125" customWidth="1"/>
    <col min="2562" max="2562" width="19.5703125" customWidth="1"/>
    <col min="2811" max="2811" width="10.5703125" customWidth="1"/>
    <col min="2812" max="2812" width="51.5703125" customWidth="1"/>
    <col min="2813" max="2817" width="15.5703125" customWidth="1"/>
    <col min="2818" max="2818" width="19.5703125" customWidth="1"/>
    <col min="3067" max="3067" width="10.5703125" customWidth="1"/>
    <col min="3068" max="3068" width="51.5703125" customWidth="1"/>
    <col min="3069" max="3073" width="15.5703125" customWidth="1"/>
    <col min="3074" max="3074" width="19.5703125" customWidth="1"/>
    <col min="3323" max="3323" width="10.5703125" customWidth="1"/>
    <col min="3324" max="3324" width="51.5703125" customWidth="1"/>
    <col min="3325" max="3329" width="15.5703125" customWidth="1"/>
    <col min="3330" max="3330" width="19.5703125" customWidth="1"/>
    <col min="3579" max="3579" width="10.5703125" customWidth="1"/>
    <col min="3580" max="3580" width="51.5703125" customWidth="1"/>
    <col min="3581" max="3585" width="15.5703125" customWidth="1"/>
    <col min="3586" max="3586" width="19.5703125" customWidth="1"/>
    <col min="3835" max="3835" width="10.5703125" customWidth="1"/>
    <col min="3836" max="3836" width="51.5703125" customWidth="1"/>
    <col min="3837" max="3841" width="15.5703125" customWidth="1"/>
    <col min="3842" max="3842" width="19.5703125" customWidth="1"/>
    <col min="4091" max="4091" width="10.5703125" customWidth="1"/>
    <col min="4092" max="4092" width="51.5703125" customWidth="1"/>
    <col min="4093" max="4097" width="15.5703125" customWidth="1"/>
    <col min="4098" max="4098" width="19.5703125" customWidth="1"/>
    <col min="4347" max="4347" width="10.5703125" customWidth="1"/>
    <col min="4348" max="4348" width="51.5703125" customWidth="1"/>
    <col min="4349" max="4353" width="15.5703125" customWidth="1"/>
    <col min="4354" max="4354" width="19.5703125" customWidth="1"/>
    <col min="4603" max="4603" width="10.5703125" customWidth="1"/>
    <col min="4604" max="4604" width="51.5703125" customWidth="1"/>
    <col min="4605" max="4609" width="15.5703125" customWidth="1"/>
    <col min="4610" max="4610" width="19.5703125" customWidth="1"/>
    <col min="4859" max="4859" width="10.5703125" customWidth="1"/>
    <col min="4860" max="4860" width="51.5703125" customWidth="1"/>
    <col min="4861" max="4865" width="15.5703125" customWidth="1"/>
    <col min="4866" max="4866" width="19.5703125" customWidth="1"/>
    <col min="5115" max="5115" width="10.5703125" customWidth="1"/>
    <col min="5116" max="5116" width="51.5703125" customWidth="1"/>
    <col min="5117" max="5121" width="15.5703125" customWidth="1"/>
    <col min="5122" max="5122" width="19.5703125" customWidth="1"/>
    <col min="5371" max="5371" width="10.5703125" customWidth="1"/>
    <col min="5372" max="5372" width="51.5703125" customWidth="1"/>
    <col min="5373" max="5377" width="15.5703125" customWidth="1"/>
    <col min="5378" max="5378" width="19.5703125" customWidth="1"/>
    <col min="5627" max="5627" width="10.5703125" customWidth="1"/>
    <col min="5628" max="5628" width="51.5703125" customWidth="1"/>
    <col min="5629" max="5633" width="15.5703125" customWidth="1"/>
    <col min="5634" max="5634" width="19.5703125" customWidth="1"/>
    <col min="5883" max="5883" width="10.5703125" customWidth="1"/>
    <col min="5884" max="5884" width="51.5703125" customWidth="1"/>
    <col min="5885" max="5889" width="15.5703125" customWidth="1"/>
    <col min="5890" max="5890" width="19.5703125" customWidth="1"/>
    <col min="6139" max="6139" width="10.5703125" customWidth="1"/>
    <col min="6140" max="6140" width="51.5703125" customWidth="1"/>
    <col min="6141" max="6145" width="15.5703125" customWidth="1"/>
    <col min="6146" max="6146" width="19.5703125" customWidth="1"/>
    <col min="6395" max="6395" width="10.5703125" customWidth="1"/>
    <col min="6396" max="6396" width="51.5703125" customWidth="1"/>
    <col min="6397" max="6401" width="15.5703125" customWidth="1"/>
    <col min="6402" max="6402" width="19.5703125" customWidth="1"/>
    <col min="6651" max="6651" width="10.5703125" customWidth="1"/>
    <col min="6652" max="6652" width="51.5703125" customWidth="1"/>
    <col min="6653" max="6657" width="15.5703125" customWidth="1"/>
    <col min="6658" max="6658" width="19.5703125" customWidth="1"/>
    <col min="6907" max="6907" width="10.5703125" customWidth="1"/>
    <col min="6908" max="6908" width="51.5703125" customWidth="1"/>
    <col min="6909" max="6913" width="15.5703125" customWidth="1"/>
    <col min="6914" max="6914" width="19.5703125" customWidth="1"/>
    <col min="7163" max="7163" width="10.5703125" customWidth="1"/>
    <col min="7164" max="7164" width="51.5703125" customWidth="1"/>
    <col min="7165" max="7169" width="15.5703125" customWidth="1"/>
    <col min="7170" max="7170" width="19.5703125" customWidth="1"/>
    <col min="7419" max="7419" width="10.5703125" customWidth="1"/>
    <col min="7420" max="7420" width="51.5703125" customWidth="1"/>
    <col min="7421" max="7425" width="15.5703125" customWidth="1"/>
    <col min="7426" max="7426" width="19.5703125" customWidth="1"/>
    <col min="7675" max="7675" width="10.5703125" customWidth="1"/>
    <col min="7676" max="7676" width="51.5703125" customWidth="1"/>
    <col min="7677" max="7681" width="15.5703125" customWidth="1"/>
    <col min="7682" max="7682" width="19.5703125" customWidth="1"/>
    <col min="7931" max="7931" width="10.5703125" customWidth="1"/>
    <col min="7932" max="7932" width="51.5703125" customWidth="1"/>
    <col min="7933" max="7937" width="15.5703125" customWidth="1"/>
    <col min="7938" max="7938" width="19.5703125" customWidth="1"/>
    <col min="8187" max="8187" width="10.5703125" customWidth="1"/>
    <col min="8188" max="8188" width="51.5703125" customWidth="1"/>
    <col min="8189" max="8193" width="15.5703125" customWidth="1"/>
    <col min="8194" max="8194" width="19.5703125" customWidth="1"/>
    <col min="8443" max="8443" width="10.5703125" customWidth="1"/>
    <col min="8444" max="8444" width="51.5703125" customWidth="1"/>
    <col min="8445" max="8449" width="15.5703125" customWidth="1"/>
    <col min="8450" max="8450" width="19.5703125" customWidth="1"/>
    <col min="8699" max="8699" width="10.5703125" customWidth="1"/>
    <col min="8700" max="8700" width="51.5703125" customWidth="1"/>
    <col min="8701" max="8705" width="15.5703125" customWidth="1"/>
    <col min="8706" max="8706" width="19.5703125" customWidth="1"/>
    <col min="8955" max="8955" width="10.5703125" customWidth="1"/>
    <col min="8956" max="8956" width="51.5703125" customWidth="1"/>
    <col min="8957" max="8961" width="15.5703125" customWidth="1"/>
    <col min="8962" max="8962" width="19.5703125" customWidth="1"/>
    <col min="9211" max="9211" width="10.5703125" customWidth="1"/>
    <col min="9212" max="9212" width="51.5703125" customWidth="1"/>
    <col min="9213" max="9217" width="15.5703125" customWidth="1"/>
    <col min="9218" max="9218" width="19.5703125" customWidth="1"/>
    <col min="9467" max="9467" width="10.5703125" customWidth="1"/>
    <col min="9468" max="9468" width="51.5703125" customWidth="1"/>
    <col min="9469" max="9473" width="15.5703125" customWidth="1"/>
    <col min="9474" max="9474" width="19.5703125" customWidth="1"/>
    <col min="9723" max="9723" width="10.5703125" customWidth="1"/>
    <col min="9724" max="9724" width="51.5703125" customWidth="1"/>
    <col min="9725" max="9729" width="15.5703125" customWidth="1"/>
    <col min="9730" max="9730" width="19.5703125" customWidth="1"/>
    <col min="9979" max="9979" width="10.5703125" customWidth="1"/>
    <col min="9980" max="9980" width="51.5703125" customWidth="1"/>
    <col min="9981" max="9985" width="15.5703125" customWidth="1"/>
    <col min="9986" max="9986" width="19.5703125" customWidth="1"/>
    <col min="10235" max="10235" width="10.5703125" customWidth="1"/>
    <col min="10236" max="10236" width="51.5703125" customWidth="1"/>
    <col min="10237" max="10241" width="15.5703125" customWidth="1"/>
    <col min="10242" max="10242" width="19.5703125" customWidth="1"/>
    <col min="10491" max="10491" width="10.5703125" customWidth="1"/>
    <col min="10492" max="10492" width="51.5703125" customWidth="1"/>
    <col min="10493" max="10497" width="15.5703125" customWidth="1"/>
    <col min="10498" max="10498" width="19.5703125" customWidth="1"/>
    <col min="10747" max="10747" width="10.5703125" customWidth="1"/>
    <col min="10748" max="10748" width="51.5703125" customWidth="1"/>
    <col min="10749" max="10753" width="15.5703125" customWidth="1"/>
    <col min="10754" max="10754" width="19.5703125" customWidth="1"/>
    <col min="11003" max="11003" width="10.5703125" customWidth="1"/>
    <col min="11004" max="11004" width="51.5703125" customWidth="1"/>
    <col min="11005" max="11009" width="15.5703125" customWidth="1"/>
    <col min="11010" max="11010" width="19.5703125" customWidth="1"/>
    <col min="11259" max="11259" width="10.5703125" customWidth="1"/>
    <col min="11260" max="11260" width="51.5703125" customWidth="1"/>
    <col min="11261" max="11265" width="15.5703125" customWidth="1"/>
    <col min="11266" max="11266" width="19.5703125" customWidth="1"/>
    <col min="11515" max="11515" width="10.5703125" customWidth="1"/>
    <col min="11516" max="11516" width="51.5703125" customWidth="1"/>
    <col min="11517" max="11521" width="15.5703125" customWidth="1"/>
    <col min="11522" max="11522" width="19.5703125" customWidth="1"/>
    <col min="11771" max="11771" width="10.5703125" customWidth="1"/>
    <col min="11772" max="11772" width="51.5703125" customWidth="1"/>
    <col min="11773" max="11777" width="15.5703125" customWidth="1"/>
    <col min="11778" max="11778" width="19.5703125" customWidth="1"/>
    <col min="12027" max="12027" width="10.5703125" customWidth="1"/>
    <col min="12028" max="12028" width="51.5703125" customWidth="1"/>
    <col min="12029" max="12033" width="15.5703125" customWidth="1"/>
    <col min="12034" max="12034" width="19.5703125" customWidth="1"/>
    <col min="12283" max="12283" width="10.5703125" customWidth="1"/>
    <col min="12284" max="12284" width="51.5703125" customWidth="1"/>
    <col min="12285" max="12289" width="15.5703125" customWidth="1"/>
    <col min="12290" max="12290" width="19.5703125" customWidth="1"/>
    <col min="12539" max="12539" width="10.5703125" customWidth="1"/>
    <col min="12540" max="12540" width="51.5703125" customWidth="1"/>
    <col min="12541" max="12545" width="15.5703125" customWidth="1"/>
    <col min="12546" max="12546" width="19.5703125" customWidth="1"/>
    <col min="12795" max="12795" width="10.5703125" customWidth="1"/>
    <col min="12796" max="12796" width="51.5703125" customWidth="1"/>
    <col min="12797" max="12801" width="15.5703125" customWidth="1"/>
    <col min="12802" max="12802" width="19.5703125" customWidth="1"/>
    <col min="13051" max="13051" width="10.5703125" customWidth="1"/>
    <col min="13052" max="13052" width="51.5703125" customWidth="1"/>
    <col min="13053" max="13057" width="15.5703125" customWidth="1"/>
    <col min="13058" max="13058" width="19.5703125" customWidth="1"/>
    <col min="13307" max="13307" width="10.5703125" customWidth="1"/>
    <col min="13308" max="13308" width="51.5703125" customWidth="1"/>
    <col min="13309" max="13313" width="15.5703125" customWidth="1"/>
    <col min="13314" max="13314" width="19.5703125" customWidth="1"/>
    <col min="13563" max="13563" width="10.5703125" customWidth="1"/>
    <col min="13564" max="13564" width="51.5703125" customWidth="1"/>
    <col min="13565" max="13569" width="15.5703125" customWidth="1"/>
    <col min="13570" max="13570" width="19.5703125" customWidth="1"/>
    <col min="13819" max="13819" width="10.5703125" customWidth="1"/>
    <col min="13820" max="13820" width="51.5703125" customWidth="1"/>
    <col min="13821" max="13825" width="15.5703125" customWidth="1"/>
    <col min="13826" max="13826" width="19.5703125" customWidth="1"/>
    <col min="14075" max="14075" width="10.5703125" customWidth="1"/>
    <col min="14076" max="14076" width="51.5703125" customWidth="1"/>
    <col min="14077" max="14081" width="15.5703125" customWidth="1"/>
    <col min="14082" max="14082" width="19.5703125" customWidth="1"/>
    <col min="14331" max="14331" width="10.5703125" customWidth="1"/>
    <col min="14332" max="14332" width="51.5703125" customWidth="1"/>
    <col min="14333" max="14337" width="15.5703125" customWidth="1"/>
    <col min="14338" max="14338" width="19.5703125" customWidth="1"/>
    <col min="14587" max="14587" width="10.5703125" customWidth="1"/>
    <col min="14588" max="14588" width="51.5703125" customWidth="1"/>
    <col min="14589" max="14593" width="15.5703125" customWidth="1"/>
    <col min="14594" max="14594" width="19.5703125" customWidth="1"/>
    <col min="14843" max="14843" width="10.5703125" customWidth="1"/>
    <col min="14844" max="14844" width="51.5703125" customWidth="1"/>
    <col min="14845" max="14849" width="15.5703125" customWidth="1"/>
    <col min="14850" max="14850" width="19.5703125" customWidth="1"/>
    <col min="15099" max="15099" width="10.5703125" customWidth="1"/>
    <col min="15100" max="15100" width="51.5703125" customWidth="1"/>
    <col min="15101" max="15105" width="15.5703125" customWidth="1"/>
    <col min="15106" max="15106" width="19.5703125" customWidth="1"/>
    <col min="15355" max="15355" width="10.5703125" customWidth="1"/>
    <col min="15356" max="15356" width="51.5703125" customWidth="1"/>
    <col min="15357" max="15361" width="15.5703125" customWidth="1"/>
    <col min="15362" max="15362" width="19.5703125" customWidth="1"/>
    <col min="15611" max="15611" width="10.5703125" customWidth="1"/>
    <col min="15612" max="15612" width="51.5703125" customWidth="1"/>
    <col min="15613" max="15617" width="15.5703125" customWidth="1"/>
    <col min="15618" max="15618" width="19.5703125" customWidth="1"/>
    <col min="15867" max="15867" width="10.5703125" customWidth="1"/>
    <col min="15868" max="15868" width="51.5703125" customWidth="1"/>
    <col min="15869" max="15873" width="15.5703125" customWidth="1"/>
    <col min="15874" max="15874" width="19.5703125" customWidth="1"/>
    <col min="16123" max="16123" width="10.5703125" customWidth="1"/>
    <col min="16124" max="16124" width="51.5703125" customWidth="1"/>
    <col min="16125" max="16129" width="15.5703125" customWidth="1"/>
    <col min="16130" max="16130" width="19.5703125" customWidth="1"/>
  </cols>
  <sheetData>
    <row r="1" spans="1:7" ht="30" customHeight="1" x14ac:dyDescent="0.25">
      <c r="A1" s="63" t="s">
        <v>185</v>
      </c>
      <c r="B1" s="64"/>
      <c r="C1" s="64"/>
      <c r="D1" s="64"/>
      <c r="E1" s="64"/>
      <c r="F1" s="64"/>
      <c r="G1" s="65"/>
    </row>
    <row r="2" spans="1:7" ht="80.099999999999994" customHeight="1" x14ac:dyDescent="0.25">
      <c r="A2" s="2" t="s">
        <v>0</v>
      </c>
      <c r="B2" s="2" t="s">
        <v>1</v>
      </c>
      <c r="C2" s="2" t="s">
        <v>156</v>
      </c>
      <c r="D2" s="2" t="s">
        <v>179</v>
      </c>
      <c r="E2" s="2" t="s">
        <v>180</v>
      </c>
      <c r="F2" s="2" t="s">
        <v>181</v>
      </c>
      <c r="G2" s="2" t="s">
        <v>182</v>
      </c>
    </row>
    <row r="3" spans="1:7" ht="9.1999999999999993" customHeight="1" x14ac:dyDescent="0.25">
      <c r="A3" s="3">
        <v>1</v>
      </c>
      <c r="B3" s="3">
        <v>2</v>
      </c>
      <c r="C3" s="3">
        <v>3</v>
      </c>
      <c r="D3" s="3">
        <v>4</v>
      </c>
      <c r="E3" s="3">
        <v>6</v>
      </c>
      <c r="F3" s="3">
        <v>7</v>
      </c>
      <c r="G3" s="3">
        <v>8</v>
      </c>
    </row>
    <row r="4" spans="1:7" ht="20.100000000000001" customHeight="1" x14ac:dyDescent="0.25">
      <c r="A4" s="61" t="s">
        <v>121</v>
      </c>
      <c r="B4" s="61"/>
      <c r="C4" s="8">
        <f t="shared" ref="C4:E5" si="0">C5</f>
        <v>0</v>
      </c>
      <c r="D4" s="8">
        <f t="shared" si="0"/>
        <v>0</v>
      </c>
      <c r="E4" s="8">
        <f t="shared" si="0"/>
        <v>0</v>
      </c>
      <c r="F4" s="8" t="e">
        <f>(E4/C4)*100</f>
        <v>#DIV/0!</v>
      </c>
      <c r="G4" s="6" t="e">
        <f>(E4/D4)*100</f>
        <v>#DIV/0!</v>
      </c>
    </row>
    <row r="5" spans="1:7" ht="20.100000000000001" customHeight="1" x14ac:dyDescent="0.25">
      <c r="A5" s="4">
        <v>8</v>
      </c>
      <c r="B5" s="7" t="s">
        <v>129</v>
      </c>
      <c r="C5" s="8">
        <f t="shared" si="0"/>
        <v>0</v>
      </c>
      <c r="D5" s="8">
        <f t="shared" si="0"/>
        <v>0</v>
      </c>
      <c r="E5" s="8">
        <f t="shared" si="0"/>
        <v>0</v>
      </c>
      <c r="F5" s="8" t="e">
        <f t="shared" ref="F5:F9" si="1">(E5/C5)*100</f>
        <v>#DIV/0!</v>
      </c>
      <c r="G5" s="6" t="e">
        <f t="shared" ref="G5:G9" si="2">(E5/D5)*100</f>
        <v>#DIV/0!</v>
      </c>
    </row>
    <row r="6" spans="1:7" ht="20.100000000000001" customHeight="1" x14ac:dyDescent="0.25">
      <c r="A6" s="4">
        <v>84</v>
      </c>
      <c r="B6" s="7" t="s">
        <v>119</v>
      </c>
      <c r="C6" s="8">
        <v>0</v>
      </c>
      <c r="D6" s="8">
        <v>0</v>
      </c>
      <c r="E6" s="8">
        <v>0</v>
      </c>
      <c r="F6" s="8" t="e">
        <f t="shared" si="1"/>
        <v>#DIV/0!</v>
      </c>
      <c r="G6" s="6" t="e">
        <f t="shared" si="2"/>
        <v>#DIV/0!</v>
      </c>
    </row>
    <row r="7" spans="1:7" ht="20.100000000000001" customHeight="1" x14ac:dyDescent="0.25">
      <c r="A7" s="61" t="s">
        <v>123</v>
      </c>
      <c r="B7" s="61"/>
      <c r="C7" s="8">
        <f t="shared" ref="C7:E8" si="3">C8</f>
        <v>0</v>
      </c>
      <c r="D7" s="8">
        <f t="shared" si="3"/>
        <v>0</v>
      </c>
      <c r="E7" s="8">
        <f t="shared" si="3"/>
        <v>0</v>
      </c>
      <c r="F7" s="8" t="e">
        <f t="shared" si="1"/>
        <v>#DIV/0!</v>
      </c>
      <c r="G7" s="6" t="e">
        <f t="shared" si="2"/>
        <v>#DIV/0!</v>
      </c>
    </row>
    <row r="8" spans="1:7" ht="30" x14ac:dyDescent="0.25">
      <c r="A8" s="4">
        <v>5</v>
      </c>
      <c r="B8" s="7" t="s">
        <v>130</v>
      </c>
      <c r="C8" s="8">
        <f t="shared" si="3"/>
        <v>0</v>
      </c>
      <c r="D8" s="8">
        <f t="shared" si="3"/>
        <v>0</v>
      </c>
      <c r="E8" s="8">
        <f t="shared" si="3"/>
        <v>0</v>
      </c>
      <c r="F8" s="8" t="e">
        <f t="shared" si="1"/>
        <v>#DIV/0!</v>
      </c>
      <c r="G8" s="6" t="e">
        <f t="shared" si="2"/>
        <v>#DIV/0!</v>
      </c>
    </row>
    <row r="9" spans="1:7" ht="20.100000000000001" customHeight="1" x14ac:dyDescent="0.25">
      <c r="A9" s="4">
        <v>54</v>
      </c>
      <c r="B9" s="7" t="s">
        <v>120</v>
      </c>
      <c r="C9" s="8">
        <v>0</v>
      </c>
      <c r="D9" s="8">
        <v>0</v>
      </c>
      <c r="E9" s="8">
        <v>0</v>
      </c>
      <c r="F9" s="8" t="e">
        <f t="shared" si="1"/>
        <v>#DIV/0!</v>
      </c>
      <c r="G9" s="6" t="e">
        <f t="shared" si="2"/>
        <v>#DIV/0!</v>
      </c>
    </row>
  </sheetData>
  <mergeCells count="3">
    <mergeCell ref="A1:G1"/>
    <mergeCell ref="A4:B4"/>
    <mergeCell ref="A7:B7"/>
  </mergeCells>
  <pageMargins left="0.39370078740157483" right="0.39370078740157483" top="0.39370078740157483" bottom="0.39370078740157483" header="0" footer="0"/>
  <pageSetup paperSize="9" scale="8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9"/>
  <sheetViews>
    <sheetView zoomScale="80" zoomScaleNormal="80" workbookViewId="0">
      <selection sqref="A1:G1"/>
    </sheetView>
  </sheetViews>
  <sheetFormatPr defaultRowHeight="15" x14ac:dyDescent="0.25"/>
  <cols>
    <col min="1" max="1" width="10.5703125" style="19" customWidth="1"/>
    <col min="2" max="2" width="53" style="19" customWidth="1"/>
    <col min="3" max="5" width="15.5703125" style="19" customWidth="1"/>
    <col min="6" max="6" width="16.140625" style="19" bestFit="1" customWidth="1"/>
    <col min="7" max="7" width="19.5703125" style="19" customWidth="1"/>
    <col min="251" max="251" width="10.5703125" customWidth="1"/>
    <col min="252" max="252" width="51.5703125" customWidth="1"/>
    <col min="253" max="257" width="15.5703125" customWidth="1"/>
    <col min="258" max="258" width="19.5703125" customWidth="1"/>
    <col min="507" max="507" width="10.5703125" customWidth="1"/>
    <col min="508" max="508" width="51.5703125" customWidth="1"/>
    <col min="509" max="513" width="15.5703125" customWidth="1"/>
    <col min="514" max="514" width="19.5703125" customWidth="1"/>
    <col min="763" max="763" width="10.5703125" customWidth="1"/>
    <col min="764" max="764" width="51.5703125" customWidth="1"/>
    <col min="765" max="769" width="15.5703125" customWidth="1"/>
    <col min="770" max="770" width="19.5703125" customWidth="1"/>
    <col min="1019" max="1019" width="10.5703125" customWidth="1"/>
    <col min="1020" max="1020" width="51.5703125" customWidth="1"/>
    <col min="1021" max="1025" width="15.5703125" customWidth="1"/>
    <col min="1026" max="1026" width="19.5703125" customWidth="1"/>
    <col min="1275" max="1275" width="10.5703125" customWidth="1"/>
    <col min="1276" max="1276" width="51.5703125" customWidth="1"/>
    <col min="1277" max="1281" width="15.5703125" customWidth="1"/>
    <col min="1282" max="1282" width="19.5703125" customWidth="1"/>
    <col min="1531" max="1531" width="10.5703125" customWidth="1"/>
    <col min="1532" max="1532" width="51.5703125" customWidth="1"/>
    <col min="1533" max="1537" width="15.5703125" customWidth="1"/>
    <col min="1538" max="1538" width="19.5703125" customWidth="1"/>
    <col min="1787" max="1787" width="10.5703125" customWidth="1"/>
    <col min="1788" max="1788" width="51.5703125" customWidth="1"/>
    <col min="1789" max="1793" width="15.5703125" customWidth="1"/>
    <col min="1794" max="1794" width="19.5703125" customWidth="1"/>
    <col min="2043" max="2043" width="10.5703125" customWidth="1"/>
    <col min="2044" max="2044" width="51.5703125" customWidth="1"/>
    <col min="2045" max="2049" width="15.5703125" customWidth="1"/>
    <col min="2050" max="2050" width="19.5703125" customWidth="1"/>
    <col min="2299" max="2299" width="10.5703125" customWidth="1"/>
    <col min="2300" max="2300" width="51.5703125" customWidth="1"/>
    <col min="2301" max="2305" width="15.5703125" customWidth="1"/>
    <col min="2306" max="2306" width="19.5703125" customWidth="1"/>
    <col min="2555" max="2555" width="10.5703125" customWidth="1"/>
    <col min="2556" max="2556" width="51.5703125" customWidth="1"/>
    <col min="2557" max="2561" width="15.5703125" customWidth="1"/>
    <col min="2562" max="2562" width="19.5703125" customWidth="1"/>
    <col min="2811" max="2811" width="10.5703125" customWidth="1"/>
    <col min="2812" max="2812" width="51.5703125" customWidth="1"/>
    <col min="2813" max="2817" width="15.5703125" customWidth="1"/>
    <col min="2818" max="2818" width="19.5703125" customWidth="1"/>
    <col min="3067" max="3067" width="10.5703125" customWidth="1"/>
    <col min="3068" max="3068" width="51.5703125" customWidth="1"/>
    <col min="3069" max="3073" width="15.5703125" customWidth="1"/>
    <col min="3074" max="3074" width="19.5703125" customWidth="1"/>
    <col min="3323" max="3323" width="10.5703125" customWidth="1"/>
    <col min="3324" max="3324" width="51.5703125" customWidth="1"/>
    <col min="3325" max="3329" width="15.5703125" customWidth="1"/>
    <col min="3330" max="3330" width="19.5703125" customWidth="1"/>
    <col min="3579" max="3579" width="10.5703125" customWidth="1"/>
    <col min="3580" max="3580" width="51.5703125" customWidth="1"/>
    <col min="3581" max="3585" width="15.5703125" customWidth="1"/>
    <col min="3586" max="3586" width="19.5703125" customWidth="1"/>
    <col min="3835" max="3835" width="10.5703125" customWidth="1"/>
    <col min="3836" max="3836" width="51.5703125" customWidth="1"/>
    <col min="3837" max="3841" width="15.5703125" customWidth="1"/>
    <col min="3842" max="3842" width="19.5703125" customWidth="1"/>
    <col min="4091" max="4091" width="10.5703125" customWidth="1"/>
    <col min="4092" max="4092" width="51.5703125" customWidth="1"/>
    <col min="4093" max="4097" width="15.5703125" customWidth="1"/>
    <col min="4098" max="4098" width="19.5703125" customWidth="1"/>
    <col min="4347" max="4347" width="10.5703125" customWidth="1"/>
    <col min="4348" max="4348" width="51.5703125" customWidth="1"/>
    <col min="4349" max="4353" width="15.5703125" customWidth="1"/>
    <col min="4354" max="4354" width="19.5703125" customWidth="1"/>
    <col min="4603" max="4603" width="10.5703125" customWidth="1"/>
    <col min="4604" max="4604" width="51.5703125" customWidth="1"/>
    <col min="4605" max="4609" width="15.5703125" customWidth="1"/>
    <col min="4610" max="4610" width="19.5703125" customWidth="1"/>
    <col min="4859" max="4859" width="10.5703125" customWidth="1"/>
    <col min="4860" max="4860" width="51.5703125" customWidth="1"/>
    <col min="4861" max="4865" width="15.5703125" customWidth="1"/>
    <col min="4866" max="4866" width="19.5703125" customWidth="1"/>
    <col min="5115" max="5115" width="10.5703125" customWidth="1"/>
    <col min="5116" max="5116" width="51.5703125" customWidth="1"/>
    <col min="5117" max="5121" width="15.5703125" customWidth="1"/>
    <col min="5122" max="5122" width="19.5703125" customWidth="1"/>
    <col min="5371" max="5371" width="10.5703125" customWidth="1"/>
    <col min="5372" max="5372" width="51.5703125" customWidth="1"/>
    <col min="5373" max="5377" width="15.5703125" customWidth="1"/>
    <col min="5378" max="5378" width="19.5703125" customWidth="1"/>
    <col min="5627" max="5627" width="10.5703125" customWidth="1"/>
    <col min="5628" max="5628" width="51.5703125" customWidth="1"/>
    <col min="5629" max="5633" width="15.5703125" customWidth="1"/>
    <col min="5634" max="5634" width="19.5703125" customWidth="1"/>
    <col min="5883" max="5883" width="10.5703125" customWidth="1"/>
    <col min="5884" max="5884" width="51.5703125" customWidth="1"/>
    <col min="5885" max="5889" width="15.5703125" customWidth="1"/>
    <col min="5890" max="5890" width="19.5703125" customWidth="1"/>
    <col min="6139" max="6139" width="10.5703125" customWidth="1"/>
    <col min="6140" max="6140" width="51.5703125" customWidth="1"/>
    <col min="6141" max="6145" width="15.5703125" customWidth="1"/>
    <col min="6146" max="6146" width="19.5703125" customWidth="1"/>
    <col min="6395" max="6395" width="10.5703125" customWidth="1"/>
    <col min="6396" max="6396" width="51.5703125" customWidth="1"/>
    <col min="6397" max="6401" width="15.5703125" customWidth="1"/>
    <col min="6402" max="6402" width="19.5703125" customWidth="1"/>
    <col min="6651" max="6651" width="10.5703125" customWidth="1"/>
    <col min="6652" max="6652" width="51.5703125" customWidth="1"/>
    <col min="6653" max="6657" width="15.5703125" customWidth="1"/>
    <col min="6658" max="6658" width="19.5703125" customWidth="1"/>
    <col min="6907" max="6907" width="10.5703125" customWidth="1"/>
    <col min="6908" max="6908" width="51.5703125" customWidth="1"/>
    <col min="6909" max="6913" width="15.5703125" customWidth="1"/>
    <col min="6914" max="6914" width="19.5703125" customWidth="1"/>
    <col min="7163" max="7163" width="10.5703125" customWidth="1"/>
    <col min="7164" max="7164" width="51.5703125" customWidth="1"/>
    <col min="7165" max="7169" width="15.5703125" customWidth="1"/>
    <col min="7170" max="7170" width="19.5703125" customWidth="1"/>
    <col min="7419" max="7419" width="10.5703125" customWidth="1"/>
    <col min="7420" max="7420" width="51.5703125" customWidth="1"/>
    <col min="7421" max="7425" width="15.5703125" customWidth="1"/>
    <col min="7426" max="7426" width="19.5703125" customWidth="1"/>
    <col min="7675" max="7675" width="10.5703125" customWidth="1"/>
    <col min="7676" max="7676" width="51.5703125" customWidth="1"/>
    <col min="7677" max="7681" width="15.5703125" customWidth="1"/>
    <col min="7682" max="7682" width="19.5703125" customWidth="1"/>
    <col min="7931" max="7931" width="10.5703125" customWidth="1"/>
    <col min="7932" max="7932" width="51.5703125" customWidth="1"/>
    <col min="7933" max="7937" width="15.5703125" customWidth="1"/>
    <col min="7938" max="7938" width="19.5703125" customWidth="1"/>
    <col min="8187" max="8187" width="10.5703125" customWidth="1"/>
    <col min="8188" max="8188" width="51.5703125" customWidth="1"/>
    <col min="8189" max="8193" width="15.5703125" customWidth="1"/>
    <col min="8194" max="8194" width="19.5703125" customWidth="1"/>
    <col min="8443" max="8443" width="10.5703125" customWidth="1"/>
    <col min="8444" max="8444" width="51.5703125" customWidth="1"/>
    <col min="8445" max="8449" width="15.5703125" customWidth="1"/>
    <col min="8450" max="8450" width="19.5703125" customWidth="1"/>
    <col min="8699" max="8699" width="10.5703125" customWidth="1"/>
    <col min="8700" max="8700" width="51.5703125" customWidth="1"/>
    <col min="8701" max="8705" width="15.5703125" customWidth="1"/>
    <col min="8706" max="8706" width="19.5703125" customWidth="1"/>
    <col min="8955" max="8955" width="10.5703125" customWidth="1"/>
    <col min="8956" max="8956" width="51.5703125" customWidth="1"/>
    <col min="8957" max="8961" width="15.5703125" customWidth="1"/>
    <col min="8962" max="8962" width="19.5703125" customWidth="1"/>
    <col min="9211" max="9211" width="10.5703125" customWidth="1"/>
    <col min="9212" max="9212" width="51.5703125" customWidth="1"/>
    <col min="9213" max="9217" width="15.5703125" customWidth="1"/>
    <col min="9218" max="9218" width="19.5703125" customWidth="1"/>
    <col min="9467" max="9467" width="10.5703125" customWidth="1"/>
    <col min="9468" max="9468" width="51.5703125" customWidth="1"/>
    <col min="9469" max="9473" width="15.5703125" customWidth="1"/>
    <col min="9474" max="9474" width="19.5703125" customWidth="1"/>
    <col min="9723" max="9723" width="10.5703125" customWidth="1"/>
    <col min="9724" max="9724" width="51.5703125" customWidth="1"/>
    <col min="9725" max="9729" width="15.5703125" customWidth="1"/>
    <col min="9730" max="9730" width="19.5703125" customWidth="1"/>
    <col min="9979" max="9979" width="10.5703125" customWidth="1"/>
    <col min="9980" max="9980" width="51.5703125" customWidth="1"/>
    <col min="9981" max="9985" width="15.5703125" customWidth="1"/>
    <col min="9986" max="9986" width="19.5703125" customWidth="1"/>
    <col min="10235" max="10235" width="10.5703125" customWidth="1"/>
    <col min="10236" max="10236" width="51.5703125" customWidth="1"/>
    <col min="10237" max="10241" width="15.5703125" customWidth="1"/>
    <col min="10242" max="10242" width="19.5703125" customWidth="1"/>
    <col min="10491" max="10491" width="10.5703125" customWidth="1"/>
    <col min="10492" max="10492" width="51.5703125" customWidth="1"/>
    <col min="10493" max="10497" width="15.5703125" customWidth="1"/>
    <col min="10498" max="10498" width="19.5703125" customWidth="1"/>
    <col min="10747" max="10747" width="10.5703125" customWidth="1"/>
    <col min="10748" max="10748" width="51.5703125" customWidth="1"/>
    <col min="10749" max="10753" width="15.5703125" customWidth="1"/>
    <col min="10754" max="10754" width="19.5703125" customWidth="1"/>
    <col min="11003" max="11003" width="10.5703125" customWidth="1"/>
    <col min="11004" max="11004" width="51.5703125" customWidth="1"/>
    <col min="11005" max="11009" width="15.5703125" customWidth="1"/>
    <col min="11010" max="11010" width="19.5703125" customWidth="1"/>
    <col min="11259" max="11259" width="10.5703125" customWidth="1"/>
    <col min="11260" max="11260" width="51.5703125" customWidth="1"/>
    <col min="11261" max="11265" width="15.5703125" customWidth="1"/>
    <col min="11266" max="11266" width="19.5703125" customWidth="1"/>
    <col min="11515" max="11515" width="10.5703125" customWidth="1"/>
    <col min="11516" max="11516" width="51.5703125" customWidth="1"/>
    <col min="11517" max="11521" width="15.5703125" customWidth="1"/>
    <col min="11522" max="11522" width="19.5703125" customWidth="1"/>
    <col min="11771" max="11771" width="10.5703125" customWidth="1"/>
    <col min="11772" max="11772" width="51.5703125" customWidth="1"/>
    <col min="11773" max="11777" width="15.5703125" customWidth="1"/>
    <col min="11778" max="11778" width="19.5703125" customWidth="1"/>
    <col min="12027" max="12027" width="10.5703125" customWidth="1"/>
    <col min="12028" max="12028" width="51.5703125" customWidth="1"/>
    <col min="12029" max="12033" width="15.5703125" customWidth="1"/>
    <col min="12034" max="12034" width="19.5703125" customWidth="1"/>
    <col min="12283" max="12283" width="10.5703125" customWidth="1"/>
    <col min="12284" max="12284" width="51.5703125" customWidth="1"/>
    <col min="12285" max="12289" width="15.5703125" customWidth="1"/>
    <col min="12290" max="12290" width="19.5703125" customWidth="1"/>
    <col min="12539" max="12539" width="10.5703125" customWidth="1"/>
    <col min="12540" max="12540" width="51.5703125" customWidth="1"/>
    <col min="12541" max="12545" width="15.5703125" customWidth="1"/>
    <col min="12546" max="12546" width="19.5703125" customWidth="1"/>
    <col min="12795" max="12795" width="10.5703125" customWidth="1"/>
    <col min="12796" max="12796" width="51.5703125" customWidth="1"/>
    <col min="12797" max="12801" width="15.5703125" customWidth="1"/>
    <col min="12802" max="12802" width="19.5703125" customWidth="1"/>
    <col min="13051" max="13051" width="10.5703125" customWidth="1"/>
    <col min="13052" max="13052" width="51.5703125" customWidth="1"/>
    <col min="13053" max="13057" width="15.5703125" customWidth="1"/>
    <col min="13058" max="13058" width="19.5703125" customWidth="1"/>
    <col min="13307" max="13307" width="10.5703125" customWidth="1"/>
    <col min="13308" max="13308" width="51.5703125" customWidth="1"/>
    <col min="13309" max="13313" width="15.5703125" customWidth="1"/>
    <col min="13314" max="13314" width="19.5703125" customWidth="1"/>
    <col min="13563" max="13563" width="10.5703125" customWidth="1"/>
    <col min="13564" max="13564" width="51.5703125" customWidth="1"/>
    <col min="13565" max="13569" width="15.5703125" customWidth="1"/>
    <col min="13570" max="13570" width="19.5703125" customWidth="1"/>
    <col min="13819" max="13819" width="10.5703125" customWidth="1"/>
    <col min="13820" max="13820" width="51.5703125" customWidth="1"/>
    <col min="13821" max="13825" width="15.5703125" customWidth="1"/>
    <col min="13826" max="13826" width="19.5703125" customWidth="1"/>
    <col min="14075" max="14075" width="10.5703125" customWidth="1"/>
    <col min="14076" max="14076" width="51.5703125" customWidth="1"/>
    <col min="14077" max="14081" width="15.5703125" customWidth="1"/>
    <col min="14082" max="14082" width="19.5703125" customWidth="1"/>
    <col min="14331" max="14331" width="10.5703125" customWidth="1"/>
    <col min="14332" max="14332" width="51.5703125" customWidth="1"/>
    <col min="14333" max="14337" width="15.5703125" customWidth="1"/>
    <col min="14338" max="14338" width="19.5703125" customWidth="1"/>
    <col min="14587" max="14587" width="10.5703125" customWidth="1"/>
    <col min="14588" max="14588" width="51.5703125" customWidth="1"/>
    <col min="14589" max="14593" width="15.5703125" customWidth="1"/>
    <col min="14594" max="14594" width="19.5703125" customWidth="1"/>
    <col min="14843" max="14843" width="10.5703125" customWidth="1"/>
    <col min="14844" max="14844" width="51.5703125" customWidth="1"/>
    <col min="14845" max="14849" width="15.5703125" customWidth="1"/>
    <col min="14850" max="14850" width="19.5703125" customWidth="1"/>
    <col min="15099" max="15099" width="10.5703125" customWidth="1"/>
    <col min="15100" max="15100" width="51.5703125" customWidth="1"/>
    <col min="15101" max="15105" width="15.5703125" customWidth="1"/>
    <col min="15106" max="15106" width="19.5703125" customWidth="1"/>
    <col min="15355" max="15355" width="10.5703125" customWidth="1"/>
    <col min="15356" max="15356" width="51.5703125" customWidth="1"/>
    <col min="15357" max="15361" width="15.5703125" customWidth="1"/>
    <col min="15362" max="15362" width="19.5703125" customWidth="1"/>
    <col min="15611" max="15611" width="10.5703125" customWidth="1"/>
    <col min="15612" max="15612" width="51.5703125" customWidth="1"/>
    <col min="15613" max="15617" width="15.5703125" customWidth="1"/>
    <col min="15618" max="15618" width="19.5703125" customWidth="1"/>
    <col min="15867" max="15867" width="10.5703125" customWidth="1"/>
    <col min="15868" max="15868" width="51.5703125" customWidth="1"/>
    <col min="15869" max="15873" width="15.5703125" customWidth="1"/>
    <col min="15874" max="15874" width="19.5703125" customWidth="1"/>
    <col min="16123" max="16123" width="10.5703125" customWidth="1"/>
    <col min="16124" max="16124" width="51.5703125" customWidth="1"/>
    <col min="16125" max="16129" width="15.5703125" customWidth="1"/>
    <col min="16130" max="16130" width="19.5703125" customWidth="1"/>
  </cols>
  <sheetData>
    <row r="1" spans="1:7" ht="30" customHeight="1" x14ac:dyDescent="0.25">
      <c r="A1" s="63" t="s">
        <v>184</v>
      </c>
      <c r="B1" s="64"/>
      <c r="C1" s="64"/>
      <c r="D1" s="64"/>
      <c r="E1" s="64"/>
      <c r="F1" s="64"/>
      <c r="G1" s="65"/>
    </row>
    <row r="2" spans="1:7" ht="80.099999999999994" customHeight="1" x14ac:dyDescent="0.25">
      <c r="A2" s="2" t="s">
        <v>0</v>
      </c>
      <c r="B2" s="2" t="s">
        <v>89</v>
      </c>
      <c r="C2" s="2" t="s">
        <v>156</v>
      </c>
      <c r="D2" s="2" t="s">
        <v>179</v>
      </c>
      <c r="E2" s="2" t="s">
        <v>180</v>
      </c>
      <c r="F2" s="2" t="s">
        <v>181</v>
      </c>
      <c r="G2" s="2" t="s">
        <v>182</v>
      </c>
    </row>
    <row r="3" spans="1:7" ht="9.1999999999999993" customHeight="1" x14ac:dyDescent="0.25">
      <c r="A3" s="3">
        <v>1</v>
      </c>
      <c r="B3" s="3">
        <v>2</v>
      </c>
      <c r="C3" s="3">
        <v>3</v>
      </c>
      <c r="D3" s="3">
        <v>4</v>
      </c>
      <c r="E3" s="3">
        <v>6</v>
      </c>
      <c r="F3" s="3">
        <v>7</v>
      </c>
      <c r="G3" s="3">
        <v>8</v>
      </c>
    </row>
    <row r="4" spans="1:7" ht="20.100000000000001" customHeight="1" x14ac:dyDescent="0.25">
      <c r="A4" s="61" t="s">
        <v>121</v>
      </c>
      <c r="B4" s="61"/>
      <c r="C4" s="8">
        <f t="shared" ref="C4:E5" si="0">C5</f>
        <v>0</v>
      </c>
      <c r="D4" s="8">
        <f t="shared" si="0"/>
        <v>0</v>
      </c>
      <c r="E4" s="8">
        <f t="shared" si="0"/>
        <v>0</v>
      </c>
      <c r="F4" s="8" t="e">
        <f>(E4/C4)*100</f>
        <v>#DIV/0!</v>
      </c>
      <c r="G4" s="6" t="e">
        <f>(E4/D4)*100</f>
        <v>#DIV/0!</v>
      </c>
    </row>
    <row r="5" spans="1:7" ht="20.100000000000001" customHeight="1" x14ac:dyDescent="0.25">
      <c r="A5" s="20" t="s">
        <v>122</v>
      </c>
      <c r="B5" s="7" t="s">
        <v>131</v>
      </c>
      <c r="C5" s="8">
        <f t="shared" si="0"/>
        <v>0</v>
      </c>
      <c r="D5" s="8">
        <f t="shared" si="0"/>
        <v>0</v>
      </c>
      <c r="E5" s="8">
        <f t="shared" si="0"/>
        <v>0</v>
      </c>
      <c r="F5" s="8" t="e">
        <f t="shared" ref="F5:F9" si="1">(E5/C5)*100</f>
        <v>#DIV/0!</v>
      </c>
      <c r="G5" s="6" t="e">
        <f t="shared" ref="G5:G9" si="2">(E5/D5)*100</f>
        <v>#DIV/0!</v>
      </c>
    </row>
    <row r="6" spans="1:7" ht="20.100000000000001" customHeight="1" x14ac:dyDescent="0.25">
      <c r="A6" s="18" t="s">
        <v>126</v>
      </c>
      <c r="B6" s="7" t="s">
        <v>124</v>
      </c>
      <c r="C6" s="8">
        <v>0</v>
      </c>
      <c r="D6" s="8">
        <v>0</v>
      </c>
      <c r="E6" s="8">
        <v>0</v>
      </c>
      <c r="F6" s="8" t="e">
        <f t="shared" si="1"/>
        <v>#DIV/0!</v>
      </c>
      <c r="G6" s="6" t="e">
        <f t="shared" si="2"/>
        <v>#DIV/0!</v>
      </c>
    </row>
    <row r="7" spans="1:7" ht="20.100000000000001" customHeight="1" x14ac:dyDescent="0.25">
      <c r="A7" s="61" t="s">
        <v>123</v>
      </c>
      <c r="B7" s="61"/>
      <c r="C7" s="8">
        <f t="shared" ref="C7:E8" si="3">C8</f>
        <v>0</v>
      </c>
      <c r="D7" s="8">
        <f t="shared" si="3"/>
        <v>0</v>
      </c>
      <c r="E7" s="8">
        <f t="shared" si="3"/>
        <v>0</v>
      </c>
      <c r="F7" s="8" t="e">
        <f t="shared" si="1"/>
        <v>#DIV/0!</v>
      </c>
      <c r="G7" s="6" t="e">
        <f t="shared" si="2"/>
        <v>#DIV/0!</v>
      </c>
    </row>
    <row r="8" spans="1:7" ht="20.100000000000001" customHeight="1" x14ac:dyDescent="0.25">
      <c r="A8" s="20" t="s">
        <v>127</v>
      </c>
      <c r="B8" s="5" t="s">
        <v>82</v>
      </c>
      <c r="C8" s="8">
        <f t="shared" si="3"/>
        <v>0</v>
      </c>
      <c r="D8" s="8">
        <f t="shared" si="3"/>
        <v>0</v>
      </c>
      <c r="E8" s="8">
        <f t="shared" si="3"/>
        <v>0</v>
      </c>
      <c r="F8" s="8" t="e">
        <f t="shared" si="1"/>
        <v>#DIV/0!</v>
      </c>
      <c r="G8" s="6" t="e">
        <f t="shared" si="2"/>
        <v>#DIV/0!</v>
      </c>
    </row>
    <row r="9" spans="1:7" ht="20.100000000000001" customHeight="1" x14ac:dyDescent="0.25">
      <c r="A9" s="18" t="s">
        <v>128</v>
      </c>
      <c r="B9" s="7" t="s">
        <v>125</v>
      </c>
      <c r="C9" s="8">
        <v>0</v>
      </c>
      <c r="D9" s="8">
        <v>0</v>
      </c>
      <c r="E9" s="8">
        <v>0</v>
      </c>
      <c r="F9" s="8" t="e">
        <f t="shared" si="1"/>
        <v>#DIV/0!</v>
      </c>
      <c r="G9" s="6" t="e">
        <f t="shared" si="2"/>
        <v>#DIV/0!</v>
      </c>
    </row>
  </sheetData>
  <mergeCells count="3">
    <mergeCell ref="A1:G1"/>
    <mergeCell ref="A4:B4"/>
    <mergeCell ref="A7:B7"/>
  </mergeCells>
  <pageMargins left="0.39370078740157483" right="0.39370078740157483" top="0.39370078740157483" bottom="0.39370078740157483" header="0" footer="0"/>
  <pageSetup paperSize="9" scale="8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52"/>
  <sheetViews>
    <sheetView zoomScale="80" zoomScaleNormal="80" workbookViewId="0">
      <selection sqref="A1:E1"/>
    </sheetView>
  </sheetViews>
  <sheetFormatPr defaultRowHeight="15" x14ac:dyDescent="0.25"/>
  <cols>
    <col min="1" max="1" width="10.5703125" style="12" customWidth="1"/>
    <col min="2" max="2" width="62.5703125" style="12" customWidth="1"/>
    <col min="3" max="3" width="16.5703125" style="12" customWidth="1"/>
    <col min="4" max="4" width="16.5703125" style="49" customWidth="1"/>
    <col min="5" max="5" width="16.5703125" style="12" customWidth="1"/>
    <col min="6" max="7" width="9.140625" style="1"/>
    <col min="201" max="201" width="10.5703125" customWidth="1"/>
    <col min="202" max="202" width="59" customWidth="1"/>
    <col min="203" max="208" width="16.5703125" customWidth="1"/>
    <col min="211" max="211" width="10.140625" bestFit="1" customWidth="1"/>
    <col min="212" max="212" width="11.7109375" bestFit="1" customWidth="1"/>
    <col min="213" max="213" width="11.5703125" bestFit="1" customWidth="1"/>
    <col min="214" max="214" width="15.5703125" customWidth="1"/>
    <col min="215" max="215" width="12.85546875" customWidth="1"/>
    <col min="216" max="216" width="10.85546875" bestFit="1" customWidth="1"/>
    <col min="457" max="457" width="10.5703125" customWidth="1"/>
    <col min="458" max="458" width="59" customWidth="1"/>
    <col min="459" max="464" width="16.5703125" customWidth="1"/>
    <col min="467" max="467" width="10.140625" bestFit="1" customWidth="1"/>
    <col min="468" max="468" width="11.7109375" bestFit="1" customWidth="1"/>
    <col min="469" max="469" width="11.5703125" bestFit="1" customWidth="1"/>
    <col min="470" max="470" width="15.5703125" customWidth="1"/>
    <col min="471" max="471" width="12.85546875" customWidth="1"/>
    <col min="472" max="472" width="10.85546875" bestFit="1" customWidth="1"/>
    <col min="713" max="713" width="10.5703125" customWidth="1"/>
    <col min="714" max="714" width="59" customWidth="1"/>
    <col min="715" max="720" width="16.5703125" customWidth="1"/>
    <col min="723" max="723" width="10.140625" bestFit="1" customWidth="1"/>
    <col min="724" max="724" width="11.7109375" bestFit="1" customWidth="1"/>
    <col min="725" max="725" width="11.5703125" bestFit="1" customWidth="1"/>
    <col min="726" max="726" width="15.5703125" customWidth="1"/>
    <col min="727" max="727" width="12.85546875" customWidth="1"/>
    <col min="728" max="728" width="10.85546875" bestFit="1" customWidth="1"/>
    <col min="969" max="969" width="10.5703125" customWidth="1"/>
    <col min="970" max="970" width="59" customWidth="1"/>
    <col min="971" max="976" width="16.5703125" customWidth="1"/>
    <col min="979" max="979" width="10.140625" bestFit="1" customWidth="1"/>
    <col min="980" max="980" width="11.7109375" bestFit="1" customWidth="1"/>
    <col min="981" max="981" width="11.5703125" bestFit="1" customWidth="1"/>
    <col min="982" max="982" width="15.5703125" customWidth="1"/>
    <col min="983" max="983" width="12.85546875" customWidth="1"/>
    <col min="984" max="984" width="10.85546875" bestFit="1" customWidth="1"/>
    <col min="1225" max="1225" width="10.5703125" customWidth="1"/>
    <col min="1226" max="1226" width="59" customWidth="1"/>
    <col min="1227" max="1232" width="16.5703125" customWidth="1"/>
    <col min="1235" max="1235" width="10.140625" bestFit="1" customWidth="1"/>
    <col min="1236" max="1236" width="11.7109375" bestFit="1" customWidth="1"/>
    <col min="1237" max="1237" width="11.5703125" bestFit="1" customWidth="1"/>
    <col min="1238" max="1238" width="15.5703125" customWidth="1"/>
    <col min="1239" max="1239" width="12.85546875" customWidth="1"/>
    <col min="1240" max="1240" width="10.85546875" bestFit="1" customWidth="1"/>
    <col min="1481" max="1481" width="10.5703125" customWidth="1"/>
    <col min="1482" max="1482" width="59" customWidth="1"/>
    <col min="1483" max="1488" width="16.5703125" customWidth="1"/>
    <col min="1491" max="1491" width="10.140625" bestFit="1" customWidth="1"/>
    <col min="1492" max="1492" width="11.7109375" bestFit="1" customWidth="1"/>
    <col min="1493" max="1493" width="11.5703125" bestFit="1" customWidth="1"/>
    <col min="1494" max="1494" width="15.5703125" customWidth="1"/>
    <col min="1495" max="1495" width="12.85546875" customWidth="1"/>
    <col min="1496" max="1496" width="10.85546875" bestFit="1" customWidth="1"/>
    <col min="1737" max="1737" width="10.5703125" customWidth="1"/>
    <col min="1738" max="1738" width="59" customWidth="1"/>
    <col min="1739" max="1744" width="16.5703125" customWidth="1"/>
    <col min="1747" max="1747" width="10.140625" bestFit="1" customWidth="1"/>
    <col min="1748" max="1748" width="11.7109375" bestFit="1" customWidth="1"/>
    <col min="1749" max="1749" width="11.5703125" bestFit="1" customWidth="1"/>
    <col min="1750" max="1750" width="15.5703125" customWidth="1"/>
    <col min="1751" max="1751" width="12.85546875" customWidth="1"/>
    <col min="1752" max="1752" width="10.85546875" bestFit="1" customWidth="1"/>
    <col min="1993" max="1993" width="10.5703125" customWidth="1"/>
    <col min="1994" max="1994" width="59" customWidth="1"/>
    <col min="1995" max="2000" width="16.5703125" customWidth="1"/>
    <col min="2003" max="2003" width="10.140625" bestFit="1" customWidth="1"/>
    <col min="2004" max="2004" width="11.7109375" bestFit="1" customWidth="1"/>
    <col min="2005" max="2005" width="11.5703125" bestFit="1" customWidth="1"/>
    <col min="2006" max="2006" width="15.5703125" customWidth="1"/>
    <col min="2007" max="2007" width="12.85546875" customWidth="1"/>
    <col min="2008" max="2008" width="10.85546875" bestFit="1" customWidth="1"/>
    <col min="2249" max="2249" width="10.5703125" customWidth="1"/>
    <col min="2250" max="2250" width="59" customWidth="1"/>
    <col min="2251" max="2256" width="16.5703125" customWidth="1"/>
    <col min="2259" max="2259" width="10.140625" bestFit="1" customWidth="1"/>
    <col min="2260" max="2260" width="11.7109375" bestFit="1" customWidth="1"/>
    <col min="2261" max="2261" width="11.5703125" bestFit="1" customWidth="1"/>
    <col min="2262" max="2262" width="15.5703125" customWidth="1"/>
    <col min="2263" max="2263" width="12.85546875" customWidth="1"/>
    <col min="2264" max="2264" width="10.85546875" bestFit="1" customWidth="1"/>
    <col min="2505" max="2505" width="10.5703125" customWidth="1"/>
    <col min="2506" max="2506" width="59" customWidth="1"/>
    <col min="2507" max="2512" width="16.5703125" customWidth="1"/>
    <col min="2515" max="2515" width="10.140625" bestFit="1" customWidth="1"/>
    <col min="2516" max="2516" width="11.7109375" bestFit="1" customWidth="1"/>
    <col min="2517" max="2517" width="11.5703125" bestFit="1" customWidth="1"/>
    <col min="2518" max="2518" width="15.5703125" customWidth="1"/>
    <col min="2519" max="2519" width="12.85546875" customWidth="1"/>
    <col min="2520" max="2520" width="10.85546875" bestFit="1" customWidth="1"/>
    <col min="2761" max="2761" width="10.5703125" customWidth="1"/>
    <col min="2762" max="2762" width="59" customWidth="1"/>
    <col min="2763" max="2768" width="16.5703125" customWidth="1"/>
    <col min="2771" max="2771" width="10.140625" bestFit="1" customWidth="1"/>
    <col min="2772" max="2772" width="11.7109375" bestFit="1" customWidth="1"/>
    <col min="2773" max="2773" width="11.5703125" bestFit="1" customWidth="1"/>
    <col min="2774" max="2774" width="15.5703125" customWidth="1"/>
    <col min="2775" max="2775" width="12.85546875" customWidth="1"/>
    <col min="2776" max="2776" width="10.85546875" bestFit="1" customWidth="1"/>
    <col min="3017" max="3017" width="10.5703125" customWidth="1"/>
    <col min="3018" max="3018" width="59" customWidth="1"/>
    <col min="3019" max="3024" width="16.5703125" customWidth="1"/>
    <col min="3027" max="3027" width="10.140625" bestFit="1" customWidth="1"/>
    <col min="3028" max="3028" width="11.7109375" bestFit="1" customWidth="1"/>
    <col min="3029" max="3029" width="11.5703125" bestFit="1" customWidth="1"/>
    <col min="3030" max="3030" width="15.5703125" customWidth="1"/>
    <col min="3031" max="3031" width="12.85546875" customWidth="1"/>
    <col min="3032" max="3032" width="10.85546875" bestFit="1" customWidth="1"/>
    <col min="3273" max="3273" width="10.5703125" customWidth="1"/>
    <col min="3274" max="3274" width="59" customWidth="1"/>
    <col min="3275" max="3280" width="16.5703125" customWidth="1"/>
    <col min="3283" max="3283" width="10.140625" bestFit="1" customWidth="1"/>
    <col min="3284" max="3284" width="11.7109375" bestFit="1" customWidth="1"/>
    <col min="3285" max="3285" width="11.5703125" bestFit="1" customWidth="1"/>
    <col min="3286" max="3286" width="15.5703125" customWidth="1"/>
    <col min="3287" max="3287" width="12.85546875" customWidth="1"/>
    <col min="3288" max="3288" width="10.85546875" bestFit="1" customWidth="1"/>
    <col min="3529" max="3529" width="10.5703125" customWidth="1"/>
    <col min="3530" max="3530" width="59" customWidth="1"/>
    <col min="3531" max="3536" width="16.5703125" customWidth="1"/>
    <col min="3539" max="3539" width="10.140625" bestFit="1" customWidth="1"/>
    <col min="3540" max="3540" width="11.7109375" bestFit="1" customWidth="1"/>
    <col min="3541" max="3541" width="11.5703125" bestFit="1" customWidth="1"/>
    <col min="3542" max="3542" width="15.5703125" customWidth="1"/>
    <col min="3543" max="3543" width="12.85546875" customWidth="1"/>
    <col min="3544" max="3544" width="10.85546875" bestFit="1" customWidth="1"/>
    <col min="3785" max="3785" width="10.5703125" customWidth="1"/>
    <col min="3786" max="3786" width="59" customWidth="1"/>
    <col min="3787" max="3792" width="16.5703125" customWidth="1"/>
    <col min="3795" max="3795" width="10.140625" bestFit="1" customWidth="1"/>
    <col min="3796" max="3796" width="11.7109375" bestFit="1" customWidth="1"/>
    <col min="3797" max="3797" width="11.5703125" bestFit="1" customWidth="1"/>
    <col min="3798" max="3798" width="15.5703125" customWidth="1"/>
    <col min="3799" max="3799" width="12.85546875" customWidth="1"/>
    <col min="3800" max="3800" width="10.85546875" bestFit="1" customWidth="1"/>
    <col min="4041" max="4041" width="10.5703125" customWidth="1"/>
    <col min="4042" max="4042" width="59" customWidth="1"/>
    <col min="4043" max="4048" width="16.5703125" customWidth="1"/>
    <col min="4051" max="4051" width="10.140625" bestFit="1" customWidth="1"/>
    <col min="4052" max="4052" width="11.7109375" bestFit="1" customWidth="1"/>
    <col min="4053" max="4053" width="11.5703125" bestFit="1" customWidth="1"/>
    <col min="4054" max="4054" width="15.5703125" customWidth="1"/>
    <col min="4055" max="4055" width="12.85546875" customWidth="1"/>
    <col min="4056" max="4056" width="10.85546875" bestFit="1" customWidth="1"/>
    <col min="4297" max="4297" width="10.5703125" customWidth="1"/>
    <col min="4298" max="4298" width="59" customWidth="1"/>
    <col min="4299" max="4304" width="16.5703125" customWidth="1"/>
    <col min="4307" max="4307" width="10.140625" bestFit="1" customWidth="1"/>
    <col min="4308" max="4308" width="11.7109375" bestFit="1" customWidth="1"/>
    <col min="4309" max="4309" width="11.5703125" bestFit="1" customWidth="1"/>
    <col min="4310" max="4310" width="15.5703125" customWidth="1"/>
    <col min="4311" max="4311" width="12.85546875" customWidth="1"/>
    <col min="4312" max="4312" width="10.85546875" bestFit="1" customWidth="1"/>
    <col min="4553" max="4553" width="10.5703125" customWidth="1"/>
    <col min="4554" max="4554" width="59" customWidth="1"/>
    <col min="4555" max="4560" width="16.5703125" customWidth="1"/>
    <col min="4563" max="4563" width="10.140625" bestFit="1" customWidth="1"/>
    <col min="4564" max="4564" width="11.7109375" bestFit="1" customWidth="1"/>
    <col min="4565" max="4565" width="11.5703125" bestFit="1" customWidth="1"/>
    <col min="4566" max="4566" width="15.5703125" customWidth="1"/>
    <col min="4567" max="4567" width="12.85546875" customWidth="1"/>
    <col min="4568" max="4568" width="10.85546875" bestFit="1" customWidth="1"/>
    <col min="4809" max="4809" width="10.5703125" customWidth="1"/>
    <col min="4810" max="4810" width="59" customWidth="1"/>
    <col min="4811" max="4816" width="16.5703125" customWidth="1"/>
    <col min="4819" max="4819" width="10.140625" bestFit="1" customWidth="1"/>
    <col min="4820" max="4820" width="11.7109375" bestFit="1" customWidth="1"/>
    <col min="4821" max="4821" width="11.5703125" bestFit="1" customWidth="1"/>
    <col min="4822" max="4822" width="15.5703125" customWidth="1"/>
    <col min="4823" max="4823" width="12.85546875" customWidth="1"/>
    <col min="4824" max="4824" width="10.85546875" bestFit="1" customWidth="1"/>
    <col min="5065" max="5065" width="10.5703125" customWidth="1"/>
    <col min="5066" max="5066" width="59" customWidth="1"/>
    <col min="5067" max="5072" width="16.5703125" customWidth="1"/>
    <col min="5075" max="5075" width="10.140625" bestFit="1" customWidth="1"/>
    <col min="5076" max="5076" width="11.7109375" bestFit="1" customWidth="1"/>
    <col min="5077" max="5077" width="11.5703125" bestFit="1" customWidth="1"/>
    <col min="5078" max="5078" width="15.5703125" customWidth="1"/>
    <col min="5079" max="5079" width="12.85546875" customWidth="1"/>
    <col min="5080" max="5080" width="10.85546875" bestFit="1" customWidth="1"/>
    <col min="5321" max="5321" width="10.5703125" customWidth="1"/>
    <col min="5322" max="5322" width="59" customWidth="1"/>
    <col min="5323" max="5328" width="16.5703125" customWidth="1"/>
    <col min="5331" max="5331" width="10.140625" bestFit="1" customWidth="1"/>
    <col min="5332" max="5332" width="11.7109375" bestFit="1" customWidth="1"/>
    <col min="5333" max="5333" width="11.5703125" bestFit="1" customWidth="1"/>
    <col min="5334" max="5334" width="15.5703125" customWidth="1"/>
    <col min="5335" max="5335" width="12.85546875" customWidth="1"/>
    <col min="5336" max="5336" width="10.85546875" bestFit="1" customWidth="1"/>
    <col min="5577" max="5577" width="10.5703125" customWidth="1"/>
    <col min="5578" max="5578" width="59" customWidth="1"/>
    <col min="5579" max="5584" width="16.5703125" customWidth="1"/>
    <col min="5587" max="5587" width="10.140625" bestFit="1" customWidth="1"/>
    <col min="5588" max="5588" width="11.7109375" bestFit="1" customWidth="1"/>
    <col min="5589" max="5589" width="11.5703125" bestFit="1" customWidth="1"/>
    <col min="5590" max="5590" width="15.5703125" customWidth="1"/>
    <col min="5591" max="5591" width="12.85546875" customWidth="1"/>
    <col min="5592" max="5592" width="10.85546875" bestFit="1" customWidth="1"/>
    <col min="5833" max="5833" width="10.5703125" customWidth="1"/>
    <col min="5834" max="5834" width="59" customWidth="1"/>
    <col min="5835" max="5840" width="16.5703125" customWidth="1"/>
    <col min="5843" max="5843" width="10.140625" bestFit="1" customWidth="1"/>
    <col min="5844" max="5844" width="11.7109375" bestFit="1" customWidth="1"/>
    <col min="5845" max="5845" width="11.5703125" bestFit="1" customWidth="1"/>
    <col min="5846" max="5846" width="15.5703125" customWidth="1"/>
    <col min="5847" max="5847" width="12.85546875" customWidth="1"/>
    <col min="5848" max="5848" width="10.85546875" bestFit="1" customWidth="1"/>
    <col min="6089" max="6089" width="10.5703125" customWidth="1"/>
    <col min="6090" max="6090" width="59" customWidth="1"/>
    <col min="6091" max="6096" width="16.5703125" customWidth="1"/>
    <col min="6099" max="6099" width="10.140625" bestFit="1" customWidth="1"/>
    <col min="6100" max="6100" width="11.7109375" bestFit="1" customWidth="1"/>
    <col min="6101" max="6101" width="11.5703125" bestFit="1" customWidth="1"/>
    <col min="6102" max="6102" width="15.5703125" customWidth="1"/>
    <col min="6103" max="6103" width="12.85546875" customWidth="1"/>
    <col min="6104" max="6104" width="10.85546875" bestFit="1" customWidth="1"/>
    <col min="6345" max="6345" width="10.5703125" customWidth="1"/>
    <col min="6346" max="6346" width="59" customWidth="1"/>
    <col min="6347" max="6352" width="16.5703125" customWidth="1"/>
    <col min="6355" max="6355" width="10.140625" bestFit="1" customWidth="1"/>
    <col min="6356" max="6356" width="11.7109375" bestFit="1" customWidth="1"/>
    <col min="6357" max="6357" width="11.5703125" bestFit="1" customWidth="1"/>
    <col min="6358" max="6358" width="15.5703125" customWidth="1"/>
    <col min="6359" max="6359" width="12.85546875" customWidth="1"/>
    <col min="6360" max="6360" width="10.85546875" bestFit="1" customWidth="1"/>
    <col min="6601" max="6601" width="10.5703125" customWidth="1"/>
    <col min="6602" max="6602" width="59" customWidth="1"/>
    <col min="6603" max="6608" width="16.5703125" customWidth="1"/>
    <col min="6611" max="6611" width="10.140625" bestFit="1" customWidth="1"/>
    <col min="6612" max="6612" width="11.7109375" bestFit="1" customWidth="1"/>
    <col min="6613" max="6613" width="11.5703125" bestFit="1" customWidth="1"/>
    <col min="6614" max="6614" width="15.5703125" customWidth="1"/>
    <col min="6615" max="6615" width="12.85546875" customWidth="1"/>
    <col min="6616" max="6616" width="10.85546875" bestFit="1" customWidth="1"/>
    <col min="6857" max="6857" width="10.5703125" customWidth="1"/>
    <col min="6858" max="6858" width="59" customWidth="1"/>
    <col min="6859" max="6864" width="16.5703125" customWidth="1"/>
    <col min="6867" max="6867" width="10.140625" bestFit="1" customWidth="1"/>
    <col min="6868" max="6868" width="11.7109375" bestFit="1" customWidth="1"/>
    <col min="6869" max="6869" width="11.5703125" bestFit="1" customWidth="1"/>
    <col min="6870" max="6870" width="15.5703125" customWidth="1"/>
    <col min="6871" max="6871" width="12.85546875" customWidth="1"/>
    <col min="6872" max="6872" width="10.85546875" bestFit="1" customWidth="1"/>
    <col min="7113" max="7113" width="10.5703125" customWidth="1"/>
    <col min="7114" max="7114" width="59" customWidth="1"/>
    <col min="7115" max="7120" width="16.5703125" customWidth="1"/>
    <col min="7123" max="7123" width="10.140625" bestFit="1" customWidth="1"/>
    <col min="7124" max="7124" width="11.7109375" bestFit="1" customWidth="1"/>
    <col min="7125" max="7125" width="11.5703125" bestFit="1" customWidth="1"/>
    <col min="7126" max="7126" width="15.5703125" customWidth="1"/>
    <col min="7127" max="7127" width="12.85546875" customWidth="1"/>
    <col min="7128" max="7128" width="10.85546875" bestFit="1" customWidth="1"/>
    <col min="7369" max="7369" width="10.5703125" customWidth="1"/>
    <col min="7370" max="7370" width="59" customWidth="1"/>
    <col min="7371" max="7376" width="16.5703125" customWidth="1"/>
    <col min="7379" max="7379" width="10.140625" bestFit="1" customWidth="1"/>
    <col min="7380" max="7380" width="11.7109375" bestFit="1" customWidth="1"/>
    <col min="7381" max="7381" width="11.5703125" bestFit="1" customWidth="1"/>
    <col min="7382" max="7382" width="15.5703125" customWidth="1"/>
    <col min="7383" max="7383" width="12.85546875" customWidth="1"/>
    <col min="7384" max="7384" width="10.85546875" bestFit="1" customWidth="1"/>
    <col min="7625" max="7625" width="10.5703125" customWidth="1"/>
    <col min="7626" max="7626" width="59" customWidth="1"/>
    <col min="7627" max="7632" width="16.5703125" customWidth="1"/>
    <col min="7635" max="7635" width="10.140625" bestFit="1" customWidth="1"/>
    <col min="7636" max="7636" width="11.7109375" bestFit="1" customWidth="1"/>
    <col min="7637" max="7637" width="11.5703125" bestFit="1" customWidth="1"/>
    <col min="7638" max="7638" width="15.5703125" customWidth="1"/>
    <col min="7639" max="7639" width="12.85546875" customWidth="1"/>
    <col min="7640" max="7640" width="10.85546875" bestFit="1" customWidth="1"/>
    <col min="7881" max="7881" width="10.5703125" customWidth="1"/>
    <col min="7882" max="7882" width="59" customWidth="1"/>
    <col min="7883" max="7888" width="16.5703125" customWidth="1"/>
    <col min="7891" max="7891" width="10.140625" bestFit="1" customWidth="1"/>
    <col min="7892" max="7892" width="11.7109375" bestFit="1" customWidth="1"/>
    <col min="7893" max="7893" width="11.5703125" bestFit="1" customWidth="1"/>
    <col min="7894" max="7894" width="15.5703125" customWidth="1"/>
    <col min="7895" max="7895" width="12.85546875" customWidth="1"/>
    <col min="7896" max="7896" width="10.85546875" bestFit="1" customWidth="1"/>
    <col min="8137" max="8137" width="10.5703125" customWidth="1"/>
    <col min="8138" max="8138" width="59" customWidth="1"/>
    <col min="8139" max="8144" width="16.5703125" customWidth="1"/>
    <col min="8147" max="8147" width="10.140625" bestFit="1" customWidth="1"/>
    <col min="8148" max="8148" width="11.7109375" bestFit="1" customWidth="1"/>
    <col min="8149" max="8149" width="11.5703125" bestFit="1" customWidth="1"/>
    <col min="8150" max="8150" width="15.5703125" customWidth="1"/>
    <col min="8151" max="8151" width="12.85546875" customWidth="1"/>
    <col min="8152" max="8152" width="10.85546875" bestFit="1" customWidth="1"/>
    <col min="8393" max="8393" width="10.5703125" customWidth="1"/>
    <col min="8394" max="8394" width="59" customWidth="1"/>
    <col min="8395" max="8400" width="16.5703125" customWidth="1"/>
    <col min="8403" max="8403" width="10.140625" bestFit="1" customWidth="1"/>
    <col min="8404" max="8404" width="11.7109375" bestFit="1" customWidth="1"/>
    <col min="8405" max="8405" width="11.5703125" bestFit="1" customWidth="1"/>
    <col min="8406" max="8406" width="15.5703125" customWidth="1"/>
    <col min="8407" max="8407" width="12.85546875" customWidth="1"/>
    <col min="8408" max="8408" width="10.85546875" bestFit="1" customWidth="1"/>
    <col min="8649" max="8649" width="10.5703125" customWidth="1"/>
    <col min="8650" max="8650" width="59" customWidth="1"/>
    <col min="8651" max="8656" width="16.5703125" customWidth="1"/>
    <col min="8659" max="8659" width="10.140625" bestFit="1" customWidth="1"/>
    <col min="8660" max="8660" width="11.7109375" bestFit="1" customWidth="1"/>
    <col min="8661" max="8661" width="11.5703125" bestFit="1" customWidth="1"/>
    <col min="8662" max="8662" width="15.5703125" customWidth="1"/>
    <col min="8663" max="8663" width="12.85546875" customWidth="1"/>
    <col min="8664" max="8664" width="10.85546875" bestFit="1" customWidth="1"/>
    <col min="8905" max="8905" width="10.5703125" customWidth="1"/>
    <col min="8906" max="8906" width="59" customWidth="1"/>
    <col min="8907" max="8912" width="16.5703125" customWidth="1"/>
    <col min="8915" max="8915" width="10.140625" bestFit="1" customWidth="1"/>
    <col min="8916" max="8916" width="11.7109375" bestFit="1" customWidth="1"/>
    <col min="8917" max="8917" width="11.5703125" bestFit="1" customWidth="1"/>
    <col min="8918" max="8918" width="15.5703125" customWidth="1"/>
    <col min="8919" max="8919" width="12.85546875" customWidth="1"/>
    <col min="8920" max="8920" width="10.85546875" bestFit="1" customWidth="1"/>
    <col min="9161" max="9161" width="10.5703125" customWidth="1"/>
    <col min="9162" max="9162" width="59" customWidth="1"/>
    <col min="9163" max="9168" width="16.5703125" customWidth="1"/>
    <col min="9171" max="9171" width="10.140625" bestFit="1" customWidth="1"/>
    <col min="9172" max="9172" width="11.7109375" bestFit="1" customWidth="1"/>
    <col min="9173" max="9173" width="11.5703125" bestFit="1" customWidth="1"/>
    <col min="9174" max="9174" width="15.5703125" customWidth="1"/>
    <col min="9175" max="9175" width="12.85546875" customWidth="1"/>
    <col min="9176" max="9176" width="10.85546875" bestFit="1" customWidth="1"/>
    <col min="9417" max="9417" width="10.5703125" customWidth="1"/>
    <col min="9418" max="9418" width="59" customWidth="1"/>
    <col min="9419" max="9424" width="16.5703125" customWidth="1"/>
    <col min="9427" max="9427" width="10.140625" bestFit="1" customWidth="1"/>
    <col min="9428" max="9428" width="11.7109375" bestFit="1" customWidth="1"/>
    <col min="9429" max="9429" width="11.5703125" bestFit="1" customWidth="1"/>
    <col min="9430" max="9430" width="15.5703125" customWidth="1"/>
    <col min="9431" max="9431" width="12.85546875" customWidth="1"/>
    <col min="9432" max="9432" width="10.85546875" bestFit="1" customWidth="1"/>
    <col min="9673" max="9673" width="10.5703125" customWidth="1"/>
    <col min="9674" max="9674" width="59" customWidth="1"/>
    <col min="9675" max="9680" width="16.5703125" customWidth="1"/>
    <col min="9683" max="9683" width="10.140625" bestFit="1" customWidth="1"/>
    <col min="9684" max="9684" width="11.7109375" bestFit="1" customWidth="1"/>
    <col min="9685" max="9685" width="11.5703125" bestFit="1" customWidth="1"/>
    <col min="9686" max="9686" width="15.5703125" customWidth="1"/>
    <col min="9687" max="9687" width="12.85546875" customWidth="1"/>
    <col min="9688" max="9688" width="10.85546875" bestFit="1" customWidth="1"/>
    <col min="9929" max="9929" width="10.5703125" customWidth="1"/>
    <col min="9930" max="9930" width="59" customWidth="1"/>
    <col min="9931" max="9936" width="16.5703125" customWidth="1"/>
    <col min="9939" max="9939" width="10.140625" bestFit="1" customWidth="1"/>
    <col min="9940" max="9940" width="11.7109375" bestFit="1" customWidth="1"/>
    <col min="9941" max="9941" width="11.5703125" bestFit="1" customWidth="1"/>
    <col min="9942" max="9942" width="15.5703125" customWidth="1"/>
    <col min="9943" max="9943" width="12.85546875" customWidth="1"/>
    <col min="9944" max="9944" width="10.85546875" bestFit="1" customWidth="1"/>
    <col min="10185" max="10185" width="10.5703125" customWidth="1"/>
    <col min="10186" max="10186" width="59" customWidth="1"/>
    <col min="10187" max="10192" width="16.5703125" customWidth="1"/>
    <col min="10195" max="10195" width="10.140625" bestFit="1" customWidth="1"/>
    <col min="10196" max="10196" width="11.7109375" bestFit="1" customWidth="1"/>
    <col min="10197" max="10197" width="11.5703125" bestFit="1" customWidth="1"/>
    <col min="10198" max="10198" width="15.5703125" customWidth="1"/>
    <col min="10199" max="10199" width="12.85546875" customWidth="1"/>
    <col min="10200" max="10200" width="10.85546875" bestFit="1" customWidth="1"/>
    <col min="10441" max="10441" width="10.5703125" customWidth="1"/>
    <col min="10442" max="10442" width="59" customWidth="1"/>
    <col min="10443" max="10448" width="16.5703125" customWidth="1"/>
    <col min="10451" max="10451" width="10.140625" bestFit="1" customWidth="1"/>
    <col min="10452" max="10452" width="11.7109375" bestFit="1" customWidth="1"/>
    <col min="10453" max="10453" width="11.5703125" bestFit="1" customWidth="1"/>
    <col min="10454" max="10454" width="15.5703125" customWidth="1"/>
    <col min="10455" max="10455" width="12.85546875" customWidth="1"/>
    <col min="10456" max="10456" width="10.85546875" bestFit="1" customWidth="1"/>
    <col min="10697" max="10697" width="10.5703125" customWidth="1"/>
    <col min="10698" max="10698" width="59" customWidth="1"/>
    <col min="10699" max="10704" width="16.5703125" customWidth="1"/>
    <col min="10707" max="10707" width="10.140625" bestFit="1" customWidth="1"/>
    <col min="10708" max="10708" width="11.7109375" bestFit="1" customWidth="1"/>
    <col min="10709" max="10709" width="11.5703125" bestFit="1" customWidth="1"/>
    <col min="10710" max="10710" width="15.5703125" customWidth="1"/>
    <col min="10711" max="10711" width="12.85546875" customWidth="1"/>
    <col min="10712" max="10712" width="10.85546875" bestFit="1" customWidth="1"/>
    <col min="10953" max="10953" width="10.5703125" customWidth="1"/>
    <col min="10954" max="10954" width="59" customWidth="1"/>
    <col min="10955" max="10960" width="16.5703125" customWidth="1"/>
    <col min="10963" max="10963" width="10.140625" bestFit="1" customWidth="1"/>
    <col min="10964" max="10964" width="11.7109375" bestFit="1" customWidth="1"/>
    <col min="10965" max="10965" width="11.5703125" bestFit="1" customWidth="1"/>
    <col min="10966" max="10966" width="15.5703125" customWidth="1"/>
    <col min="10967" max="10967" width="12.85546875" customWidth="1"/>
    <col min="10968" max="10968" width="10.85546875" bestFit="1" customWidth="1"/>
    <col min="11209" max="11209" width="10.5703125" customWidth="1"/>
    <col min="11210" max="11210" width="59" customWidth="1"/>
    <col min="11211" max="11216" width="16.5703125" customWidth="1"/>
    <col min="11219" max="11219" width="10.140625" bestFit="1" customWidth="1"/>
    <col min="11220" max="11220" width="11.7109375" bestFit="1" customWidth="1"/>
    <col min="11221" max="11221" width="11.5703125" bestFit="1" customWidth="1"/>
    <col min="11222" max="11222" width="15.5703125" customWidth="1"/>
    <col min="11223" max="11223" width="12.85546875" customWidth="1"/>
    <col min="11224" max="11224" width="10.85546875" bestFit="1" customWidth="1"/>
    <col min="11465" max="11465" width="10.5703125" customWidth="1"/>
    <col min="11466" max="11466" width="59" customWidth="1"/>
    <col min="11467" max="11472" width="16.5703125" customWidth="1"/>
    <col min="11475" max="11475" width="10.140625" bestFit="1" customWidth="1"/>
    <col min="11476" max="11476" width="11.7109375" bestFit="1" customWidth="1"/>
    <col min="11477" max="11477" width="11.5703125" bestFit="1" customWidth="1"/>
    <col min="11478" max="11478" width="15.5703125" customWidth="1"/>
    <col min="11479" max="11479" width="12.85546875" customWidth="1"/>
    <col min="11480" max="11480" width="10.85546875" bestFit="1" customWidth="1"/>
    <col min="11721" max="11721" width="10.5703125" customWidth="1"/>
    <col min="11722" max="11722" width="59" customWidth="1"/>
    <col min="11723" max="11728" width="16.5703125" customWidth="1"/>
    <col min="11731" max="11731" width="10.140625" bestFit="1" customWidth="1"/>
    <col min="11732" max="11732" width="11.7109375" bestFit="1" customWidth="1"/>
    <col min="11733" max="11733" width="11.5703125" bestFit="1" customWidth="1"/>
    <col min="11734" max="11734" width="15.5703125" customWidth="1"/>
    <col min="11735" max="11735" width="12.85546875" customWidth="1"/>
    <col min="11736" max="11736" width="10.85546875" bestFit="1" customWidth="1"/>
    <col min="11977" max="11977" width="10.5703125" customWidth="1"/>
    <col min="11978" max="11978" width="59" customWidth="1"/>
    <col min="11979" max="11984" width="16.5703125" customWidth="1"/>
    <col min="11987" max="11987" width="10.140625" bestFit="1" customWidth="1"/>
    <col min="11988" max="11988" width="11.7109375" bestFit="1" customWidth="1"/>
    <col min="11989" max="11989" width="11.5703125" bestFit="1" customWidth="1"/>
    <col min="11990" max="11990" width="15.5703125" customWidth="1"/>
    <col min="11991" max="11991" width="12.85546875" customWidth="1"/>
    <col min="11992" max="11992" width="10.85546875" bestFit="1" customWidth="1"/>
    <col min="12233" max="12233" width="10.5703125" customWidth="1"/>
    <col min="12234" max="12234" width="59" customWidth="1"/>
    <col min="12235" max="12240" width="16.5703125" customWidth="1"/>
    <col min="12243" max="12243" width="10.140625" bestFit="1" customWidth="1"/>
    <col min="12244" max="12244" width="11.7109375" bestFit="1" customWidth="1"/>
    <col min="12245" max="12245" width="11.5703125" bestFit="1" customWidth="1"/>
    <col min="12246" max="12246" width="15.5703125" customWidth="1"/>
    <col min="12247" max="12247" width="12.85546875" customWidth="1"/>
    <col min="12248" max="12248" width="10.85546875" bestFit="1" customWidth="1"/>
    <col min="12489" max="12489" width="10.5703125" customWidth="1"/>
    <col min="12490" max="12490" width="59" customWidth="1"/>
    <col min="12491" max="12496" width="16.5703125" customWidth="1"/>
    <col min="12499" max="12499" width="10.140625" bestFit="1" customWidth="1"/>
    <col min="12500" max="12500" width="11.7109375" bestFit="1" customWidth="1"/>
    <col min="12501" max="12501" width="11.5703125" bestFit="1" customWidth="1"/>
    <col min="12502" max="12502" width="15.5703125" customWidth="1"/>
    <col min="12503" max="12503" width="12.85546875" customWidth="1"/>
    <col min="12504" max="12504" width="10.85546875" bestFit="1" customWidth="1"/>
    <col min="12745" max="12745" width="10.5703125" customWidth="1"/>
    <col min="12746" max="12746" width="59" customWidth="1"/>
    <col min="12747" max="12752" width="16.5703125" customWidth="1"/>
    <col min="12755" max="12755" width="10.140625" bestFit="1" customWidth="1"/>
    <col min="12756" max="12756" width="11.7109375" bestFit="1" customWidth="1"/>
    <col min="12757" max="12757" width="11.5703125" bestFit="1" customWidth="1"/>
    <col min="12758" max="12758" width="15.5703125" customWidth="1"/>
    <col min="12759" max="12759" width="12.85546875" customWidth="1"/>
    <col min="12760" max="12760" width="10.85546875" bestFit="1" customWidth="1"/>
    <col min="13001" max="13001" width="10.5703125" customWidth="1"/>
    <col min="13002" max="13002" width="59" customWidth="1"/>
    <col min="13003" max="13008" width="16.5703125" customWidth="1"/>
    <col min="13011" max="13011" width="10.140625" bestFit="1" customWidth="1"/>
    <col min="13012" max="13012" width="11.7109375" bestFit="1" customWidth="1"/>
    <col min="13013" max="13013" width="11.5703125" bestFit="1" customWidth="1"/>
    <col min="13014" max="13014" width="15.5703125" customWidth="1"/>
    <col min="13015" max="13015" width="12.85546875" customWidth="1"/>
    <col min="13016" max="13016" width="10.85546875" bestFit="1" customWidth="1"/>
    <col min="13257" max="13257" width="10.5703125" customWidth="1"/>
    <col min="13258" max="13258" width="59" customWidth="1"/>
    <col min="13259" max="13264" width="16.5703125" customWidth="1"/>
    <col min="13267" max="13267" width="10.140625" bestFit="1" customWidth="1"/>
    <col min="13268" max="13268" width="11.7109375" bestFit="1" customWidth="1"/>
    <col min="13269" max="13269" width="11.5703125" bestFit="1" customWidth="1"/>
    <col min="13270" max="13270" width="15.5703125" customWidth="1"/>
    <col min="13271" max="13271" width="12.85546875" customWidth="1"/>
    <col min="13272" max="13272" width="10.85546875" bestFit="1" customWidth="1"/>
    <col min="13513" max="13513" width="10.5703125" customWidth="1"/>
    <col min="13514" max="13514" width="59" customWidth="1"/>
    <col min="13515" max="13520" width="16.5703125" customWidth="1"/>
    <col min="13523" max="13523" width="10.140625" bestFit="1" customWidth="1"/>
    <col min="13524" max="13524" width="11.7109375" bestFit="1" customWidth="1"/>
    <col min="13525" max="13525" width="11.5703125" bestFit="1" customWidth="1"/>
    <col min="13526" max="13526" width="15.5703125" customWidth="1"/>
    <col min="13527" max="13527" width="12.85546875" customWidth="1"/>
    <col min="13528" max="13528" width="10.85546875" bestFit="1" customWidth="1"/>
    <col min="13769" max="13769" width="10.5703125" customWidth="1"/>
    <col min="13770" max="13770" width="59" customWidth="1"/>
    <col min="13771" max="13776" width="16.5703125" customWidth="1"/>
    <col min="13779" max="13779" width="10.140625" bestFit="1" customWidth="1"/>
    <col min="13780" max="13780" width="11.7109375" bestFit="1" customWidth="1"/>
    <col min="13781" max="13781" width="11.5703125" bestFit="1" customWidth="1"/>
    <col min="13782" max="13782" width="15.5703125" customWidth="1"/>
    <col min="13783" max="13783" width="12.85546875" customWidth="1"/>
    <col min="13784" max="13784" width="10.85546875" bestFit="1" customWidth="1"/>
    <col min="14025" max="14025" width="10.5703125" customWidth="1"/>
    <col min="14026" max="14026" width="59" customWidth="1"/>
    <col min="14027" max="14032" width="16.5703125" customWidth="1"/>
    <col min="14035" max="14035" width="10.140625" bestFit="1" customWidth="1"/>
    <col min="14036" max="14036" width="11.7109375" bestFit="1" customWidth="1"/>
    <col min="14037" max="14037" width="11.5703125" bestFit="1" customWidth="1"/>
    <col min="14038" max="14038" width="15.5703125" customWidth="1"/>
    <col min="14039" max="14039" width="12.85546875" customWidth="1"/>
    <col min="14040" max="14040" width="10.85546875" bestFit="1" customWidth="1"/>
    <col min="14281" max="14281" width="10.5703125" customWidth="1"/>
    <col min="14282" max="14282" width="59" customWidth="1"/>
    <col min="14283" max="14288" width="16.5703125" customWidth="1"/>
    <col min="14291" max="14291" width="10.140625" bestFit="1" customWidth="1"/>
    <col min="14292" max="14292" width="11.7109375" bestFit="1" customWidth="1"/>
    <col min="14293" max="14293" width="11.5703125" bestFit="1" customWidth="1"/>
    <col min="14294" max="14294" width="15.5703125" customWidth="1"/>
    <col min="14295" max="14295" width="12.85546875" customWidth="1"/>
    <col min="14296" max="14296" width="10.85546875" bestFit="1" customWidth="1"/>
    <col min="14537" max="14537" width="10.5703125" customWidth="1"/>
    <col min="14538" max="14538" width="59" customWidth="1"/>
    <col min="14539" max="14544" width="16.5703125" customWidth="1"/>
    <col min="14547" max="14547" width="10.140625" bestFit="1" customWidth="1"/>
    <col min="14548" max="14548" width="11.7109375" bestFit="1" customWidth="1"/>
    <col min="14549" max="14549" width="11.5703125" bestFit="1" customWidth="1"/>
    <col min="14550" max="14550" width="15.5703125" customWidth="1"/>
    <col min="14551" max="14551" width="12.85546875" customWidth="1"/>
    <col min="14552" max="14552" width="10.85546875" bestFit="1" customWidth="1"/>
    <col min="14793" max="14793" width="10.5703125" customWidth="1"/>
    <col min="14794" max="14794" width="59" customWidth="1"/>
    <col min="14795" max="14800" width="16.5703125" customWidth="1"/>
    <col min="14803" max="14803" width="10.140625" bestFit="1" customWidth="1"/>
    <col min="14804" max="14804" width="11.7109375" bestFit="1" customWidth="1"/>
    <col min="14805" max="14805" width="11.5703125" bestFit="1" customWidth="1"/>
    <col min="14806" max="14806" width="15.5703125" customWidth="1"/>
    <col min="14807" max="14807" width="12.85546875" customWidth="1"/>
    <col min="14808" max="14808" width="10.85546875" bestFit="1" customWidth="1"/>
    <col min="15049" max="15049" width="10.5703125" customWidth="1"/>
    <col min="15050" max="15050" width="59" customWidth="1"/>
    <col min="15051" max="15056" width="16.5703125" customWidth="1"/>
    <col min="15059" max="15059" width="10.140625" bestFit="1" customWidth="1"/>
    <col min="15060" max="15060" width="11.7109375" bestFit="1" customWidth="1"/>
    <col min="15061" max="15061" width="11.5703125" bestFit="1" customWidth="1"/>
    <col min="15062" max="15062" width="15.5703125" customWidth="1"/>
    <col min="15063" max="15063" width="12.85546875" customWidth="1"/>
    <col min="15064" max="15064" width="10.85546875" bestFit="1" customWidth="1"/>
    <col min="15305" max="15305" width="10.5703125" customWidth="1"/>
    <col min="15306" max="15306" width="59" customWidth="1"/>
    <col min="15307" max="15312" width="16.5703125" customWidth="1"/>
    <col min="15315" max="15315" width="10.140625" bestFit="1" customWidth="1"/>
    <col min="15316" max="15316" width="11.7109375" bestFit="1" customWidth="1"/>
    <col min="15317" max="15317" width="11.5703125" bestFit="1" customWidth="1"/>
    <col min="15318" max="15318" width="15.5703125" customWidth="1"/>
    <col min="15319" max="15319" width="12.85546875" customWidth="1"/>
    <col min="15320" max="15320" width="10.85546875" bestFit="1" customWidth="1"/>
    <col min="15561" max="15561" width="10.5703125" customWidth="1"/>
    <col min="15562" max="15562" width="59" customWidth="1"/>
    <col min="15563" max="15568" width="16.5703125" customWidth="1"/>
    <col min="15571" max="15571" width="10.140625" bestFit="1" customWidth="1"/>
    <col min="15572" max="15572" width="11.7109375" bestFit="1" customWidth="1"/>
    <col min="15573" max="15573" width="11.5703125" bestFit="1" customWidth="1"/>
    <col min="15574" max="15574" width="15.5703125" customWidth="1"/>
    <col min="15575" max="15575" width="12.85546875" customWidth="1"/>
    <col min="15576" max="15576" width="10.85546875" bestFit="1" customWidth="1"/>
    <col min="15817" max="15817" width="10.5703125" customWidth="1"/>
    <col min="15818" max="15818" width="59" customWidth="1"/>
    <col min="15819" max="15824" width="16.5703125" customWidth="1"/>
    <col min="15827" max="15827" width="10.140625" bestFit="1" customWidth="1"/>
    <col min="15828" max="15828" width="11.7109375" bestFit="1" customWidth="1"/>
    <col min="15829" max="15829" width="11.5703125" bestFit="1" customWidth="1"/>
    <col min="15830" max="15830" width="15.5703125" customWidth="1"/>
    <col min="15831" max="15831" width="12.85546875" customWidth="1"/>
    <col min="15832" max="15832" width="10.85546875" bestFit="1" customWidth="1"/>
    <col min="16073" max="16073" width="10.5703125" customWidth="1"/>
    <col min="16074" max="16074" width="59" customWidth="1"/>
    <col min="16075" max="16080" width="16.5703125" customWidth="1"/>
    <col min="16083" max="16083" width="10.140625" bestFit="1" customWidth="1"/>
    <col min="16084" max="16084" width="11.7109375" bestFit="1" customWidth="1"/>
    <col min="16085" max="16085" width="11.5703125" bestFit="1" customWidth="1"/>
    <col min="16086" max="16086" width="15.5703125" customWidth="1"/>
    <col min="16087" max="16087" width="12.85546875" customWidth="1"/>
    <col min="16088" max="16088" width="10.85546875" bestFit="1" customWidth="1"/>
  </cols>
  <sheetData>
    <row r="1" spans="1:5" ht="30" customHeight="1" x14ac:dyDescent="0.25">
      <c r="A1" s="71" t="s">
        <v>183</v>
      </c>
      <c r="B1" s="71"/>
      <c r="C1" s="71"/>
      <c r="D1" s="71"/>
      <c r="E1" s="71"/>
    </row>
    <row r="2" spans="1:5" ht="80.099999999999994" customHeight="1" x14ac:dyDescent="0.25">
      <c r="A2" s="42" t="s">
        <v>0</v>
      </c>
      <c r="B2" s="42" t="s">
        <v>96</v>
      </c>
      <c r="C2" s="2" t="s">
        <v>179</v>
      </c>
      <c r="D2" s="2" t="s">
        <v>180</v>
      </c>
      <c r="E2" s="2" t="s">
        <v>182</v>
      </c>
    </row>
    <row r="3" spans="1:5" ht="9.1999999999999993" customHeight="1" x14ac:dyDescent="0.25">
      <c r="A3" s="3">
        <v>1</v>
      </c>
      <c r="B3" s="3">
        <v>2</v>
      </c>
      <c r="C3" s="3">
        <v>4</v>
      </c>
      <c r="D3" s="3">
        <v>6</v>
      </c>
      <c r="E3" s="3">
        <v>8</v>
      </c>
    </row>
    <row r="4" spans="1:5" ht="20.100000000000001" customHeight="1" x14ac:dyDescent="0.25">
      <c r="A4" s="66" t="s">
        <v>97</v>
      </c>
      <c r="B4" s="67"/>
      <c r="C4" s="43">
        <f>C5+C32+C37+C46+C60+C65+C70+C99+C213+C218</f>
        <v>3915207.53</v>
      </c>
      <c r="D4" s="43">
        <f>D5+D32+D37+D46+D60+D65+D70+D99+D213+D218</f>
        <v>3519011.6739999996</v>
      </c>
      <c r="E4" s="43">
        <f>(D4/C4)*100</f>
        <v>89.88059118286381</v>
      </c>
    </row>
    <row r="5" spans="1:5" ht="20.100000000000001" customHeight="1" x14ac:dyDescent="0.25">
      <c r="A5" s="66" t="s">
        <v>98</v>
      </c>
      <c r="B5" s="67"/>
      <c r="C5" s="43">
        <f>C6</f>
        <v>109190</v>
      </c>
      <c r="D5" s="43">
        <f>D6</f>
        <v>103911.04999999999</v>
      </c>
      <c r="E5" s="43">
        <f>(D5/C5)*100</f>
        <v>95.165353970143769</v>
      </c>
    </row>
    <row r="6" spans="1:5" ht="20.100000000000001" customHeight="1" x14ac:dyDescent="0.25">
      <c r="A6" s="66" t="s">
        <v>99</v>
      </c>
      <c r="B6" s="67"/>
      <c r="C6" s="43">
        <v>109190</v>
      </c>
      <c r="D6" s="43">
        <f>D7</f>
        <v>103911.04999999999</v>
      </c>
      <c r="E6" s="43">
        <f t="shared" ref="E6:E101" si="0">(D6/C6)*100</f>
        <v>95.165353970143769</v>
      </c>
    </row>
    <row r="7" spans="1:5" ht="20.100000000000001" customHeight="1" x14ac:dyDescent="0.25">
      <c r="A7" s="44">
        <v>32</v>
      </c>
      <c r="B7" s="39" t="s">
        <v>37</v>
      </c>
      <c r="C7" s="43"/>
      <c r="D7" s="43">
        <f>D8+D12+D18+D27</f>
        <v>103911.04999999999</v>
      </c>
      <c r="E7" s="43" t="e">
        <f t="shared" si="0"/>
        <v>#DIV/0!</v>
      </c>
    </row>
    <row r="8" spans="1:5" ht="20.100000000000001" customHeight="1" x14ac:dyDescent="0.25">
      <c r="A8" s="44">
        <v>321</v>
      </c>
      <c r="B8" s="39" t="s">
        <v>38</v>
      </c>
      <c r="C8" s="43"/>
      <c r="D8" s="43">
        <f>SUM(D9:D11)</f>
        <v>6832.17</v>
      </c>
      <c r="E8" s="43" t="e">
        <f t="shared" si="0"/>
        <v>#DIV/0!</v>
      </c>
    </row>
    <row r="9" spans="1:5" ht="20.100000000000001" customHeight="1" x14ac:dyDescent="0.25">
      <c r="A9" s="39">
        <v>3211</v>
      </c>
      <c r="B9" s="39" t="s">
        <v>39</v>
      </c>
      <c r="C9" s="43"/>
      <c r="D9" s="43">
        <v>5617.17</v>
      </c>
      <c r="E9" s="43" t="e">
        <f t="shared" si="0"/>
        <v>#DIV/0!</v>
      </c>
    </row>
    <row r="10" spans="1:5" ht="20.100000000000001" customHeight="1" x14ac:dyDescent="0.25">
      <c r="A10" s="39">
        <v>3213</v>
      </c>
      <c r="B10" s="39" t="s">
        <v>41</v>
      </c>
      <c r="C10" s="43"/>
      <c r="D10" s="43">
        <v>1160</v>
      </c>
      <c r="E10" s="43" t="e">
        <f t="shared" si="0"/>
        <v>#DIV/0!</v>
      </c>
    </row>
    <row r="11" spans="1:5" ht="20.100000000000001" customHeight="1" x14ac:dyDescent="0.25">
      <c r="A11" s="39">
        <v>3214</v>
      </c>
      <c r="B11" s="39" t="s">
        <v>42</v>
      </c>
      <c r="C11" s="43"/>
      <c r="D11" s="43">
        <v>55</v>
      </c>
      <c r="E11" s="43" t="e">
        <f t="shared" si="0"/>
        <v>#DIV/0!</v>
      </c>
    </row>
    <row r="12" spans="1:5" ht="20.100000000000001" customHeight="1" x14ac:dyDescent="0.25">
      <c r="A12" s="44">
        <v>322</v>
      </c>
      <c r="B12" s="39" t="s">
        <v>161</v>
      </c>
      <c r="C12" s="43"/>
      <c r="D12" s="43">
        <f>SUM(D13:D17)</f>
        <v>57249.99</v>
      </c>
      <c r="E12" s="43" t="e">
        <f t="shared" si="0"/>
        <v>#DIV/0!</v>
      </c>
    </row>
    <row r="13" spans="1:5" ht="20.100000000000001" customHeight="1" x14ac:dyDescent="0.25">
      <c r="A13" s="39">
        <v>3221</v>
      </c>
      <c r="B13" s="39" t="s">
        <v>44</v>
      </c>
      <c r="C13" s="43"/>
      <c r="D13" s="43">
        <v>17007.599999999999</v>
      </c>
      <c r="E13" s="43" t="e">
        <f t="shared" si="0"/>
        <v>#DIV/0!</v>
      </c>
    </row>
    <row r="14" spans="1:5" ht="20.100000000000001" customHeight="1" x14ac:dyDescent="0.25">
      <c r="A14" s="39">
        <v>3223</v>
      </c>
      <c r="B14" s="39" t="s">
        <v>46</v>
      </c>
      <c r="C14" s="43"/>
      <c r="D14" s="43">
        <v>37425.64</v>
      </c>
      <c r="E14" s="43" t="e">
        <f t="shared" si="0"/>
        <v>#DIV/0!</v>
      </c>
    </row>
    <row r="15" spans="1:5" ht="20.100000000000001" customHeight="1" x14ac:dyDescent="0.25">
      <c r="A15" s="39">
        <v>3224</v>
      </c>
      <c r="B15" s="39" t="s">
        <v>47</v>
      </c>
      <c r="C15" s="43"/>
      <c r="D15" s="43">
        <v>1000</v>
      </c>
      <c r="E15" s="43" t="e">
        <f t="shared" si="0"/>
        <v>#DIV/0!</v>
      </c>
    </row>
    <row r="16" spans="1:5" ht="20.100000000000001" customHeight="1" x14ac:dyDescent="0.25">
      <c r="A16" s="39">
        <v>3225</v>
      </c>
      <c r="B16" s="39" t="s">
        <v>48</v>
      </c>
      <c r="C16" s="43"/>
      <c r="D16" s="43">
        <v>1157.08</v>
      </c>
      <c r="E16" s="43" t="e">
        <f t="shared" si="0"/>
        <v>#DIV/0!</v>
      </c>
    </row>
    <row r="17" spans="1:5" ht="20.100000000000001" customHeight="1" x14ac:dyDescent="0.25">
      <c r="A17" s="39">
        <v>3227</v>
      </c>
      <c r="B17" s="39" t="s">
        <v>197</v>
      </c>
      <c r="C17" s="43"/>
      <c r="D17" s="43">
        <v>659.67</v>
      </c>
      <c r="E17" s="43" t="e">
        <f t="shared" si="0"/>
        <v>#DIV/0!</v>
      </c>
    </row>
    <row r="18" spans="1:5" ht="20.100000000000001" customHeight="1" x14ac:dyDescent="0.25">
      <c r="A18" s="44">
        <v>323</v>
      </c>
      <c r="B18" s="39" t="s">
        <v>50</v>
      </c>
      <c r="C18" s="43"/>
      <c r="D18" s="43">
        <f>SUM(D19:D26)</f>
        <v>33116.550000000003</v>
      </c>
      <c r="E18" s="43" t="e">
        <f t="shared" si="0"/>
        <v>#DIV/0!</v>
      </c>
    </row>
    <row r="19" spans="1:5" ht="20.100000000000001" customHeight="1" x14ac:dyDescent="0.25">
      <c r="A19" s="39">
        <v>3231</v>
      </c>
      <c r="B19" s="39" t="s">
        <v>51</v>
      </c>
      <c r="C19" s="43"/>
      <c r="D19" s="43">
        <v>3827.69</v>
      </c>
      <c r="E19" s="43" t="e">
        <f t="shared" si="0"/>
        <v>#DIV/0!</v>
      </c>
    </row>
    <row r="20" spans="1:5" ht="20.100000000000001" customHeight="1" x14ac:dyDescent="0.25">
      <c r="A20" s="39">
        <v>3232</v>
      </c>
      <c r="B20" s="39" t="s">
        <v>52</v>
      </c>
      <c r="C20" s="43"/>
      <c r="D20" s="43">
        <v>8750</v>
      </c>
      <c r="E20" s="43" t="e">
        <f t="shared" si="0"/>
        <v>#DIV/0!</v>
      </c>
    </row>
    <row r="21" spans="1:5" ht="20.100000000000001" customHeight="1" x14ac:dyDescent="0.25">
      <c r="A21" s="39">
        <v>3233</v>
      </c>
      <c r="B21" s="39" t="s">
        <v>53</v>
      </c>
      <c r="C21" s="43"/>
      <c r="D21" s="43">
        <v>248.85</v>
      </c>
      <c r="E21" s="43" t="e">
        <f t="shared" si="0"/>
        <v>#DIV/0!</v>
      </c>
    </row>
    <row r="22" spans="1:5" ht="20.100000000000001" customHeight="1" x14ac:dyDescent="0.25">
      <c r="A22" s="39">
        <v>3234</v>
      </c>
      <c r="B22" s="39" t="s">
        <v>54</v>
      </c>
      <c r="C22" s="43"/>
      <c r="D22" s="43">
        <v>6005.92</v>
      </c>
      <c r="E22" s="43" t="e">
        <f t="shared" si="0"/>
        <v>#DIV/0!</v>
      </c>
    </row>
    <row r="23" spans="1:5" ht="20.100000000000001" customHeight="1" x14ac:dyDescent="0.25">
      <c r="A23" s="39">
        <v>3236</v>
      </c>
      <c r="B23" s="39" t="s">
        <v>55</v>
      </c>
      <c r="C23" s="43"/>
      <c r="D23" s="43">
        <v>2000</v>
      </c>
      <c r="E23" s="43" t="e">
        <f t="shared" si="0"/>
        <v>#DIV/0!</v>
      </c>
    </row>
    <row r="24" spans="1:5" ht="20.100000000000001" customHeight="1" x14ac:dyDescent="0.25">
      <c r="A24" s="39">
        <v>3237</v>
      </c>
      <c r="B24" s="39" t="s">
        <v>56</v>
      </c>
      <c r="C24" s="43"/>
      <c r="D24" s="43">
        <v>4652.0200000000004</v>
      </c>
      <c r="E24" s="43" t="e">
        <f t="shared" ref="E24" si="1">(D24/C24)*100</f>
        <v>#DIV/0!</v>
      </c>
    </row>
    <row r="25" spans="1:5" ht="20.100000000000001" customHeight="1" x14ac:dyDescent="0.25">
      <c r="A25" s="39">
        <v>3238</v>
      </c>
      <c r="B25" s="39" t="s">
        <v>57</v>
      </c>
      <c r="C25" s="43"/>
      <c r="D25" s="43">
        <v>5053.91</v>
      </c>
      <c r="E25" s="43" t="e">
        <f t="shared" si="0"/>
        <v>#DIV/0!</v>
      </c>
    </row>
    <row r="26" spans="1:5" ht="20.100000000000001" customHeight="1" x14ac:dyDescent="0.25">
      <c r="A26" s="39">
        <v>3239</v>
      </c>
      <c r="B26" s="39" t="s">
        <v>58</v>
      </c>
      <c r="C26" s="43"/>
      <c r="D26" s="43">
        <v>2578.16</v>
      </c>
      <c r="E26" s="43" t="e">
        <f t="shared" si="0"/>
        <v>#DIV/0!</v>
      </c>
    </row>
    <row r="27" spans="1:5" ht="20.100000000000001" customHeight="1" x14ac:dyDescent="0.25">
      <c r="A27" s="44">
        <v>329</v>
      </c>
      <c r="B27" s="39" t="s">
        <v>60</v>
      </c>
      <c r="C27" s="43"/>
      <c r="D27" s="43">
        <f>SUM(D28:D31)</f>
        <v>6712.34</v>
      </c>
      <c r="E27" s="43" t="e">
        <f t="shared" si="0"/>
        <v>#DIV/0!</v>
      </c>
    </row>
    <row r="28" spans="1:5" ht="20.100000000000001" customHeight="1" x14ac:dyDescent="0.25">
      <c r="A28" s="39">
        <v>3292</v>
      </c>
      <c r="B28" s="39" t="s">
        <v>62</v>
      </c>
      <c r="C28" s="43"/>
      <c r="D28" s="43">
        <v>1399.23</v>
      </c>
      <c r="E28" s="43" t="e">
        <f t="shared" si="0"/>
        <v>#DIV/0!</v>
      </c>
    </row>
    <row r="29" spans="1:5" ht="20.100000000000001" customHeight="1" x14ac:dyDescent="0.25">
      <c r="A29" s="39">
        <v>3294</v>
      </c>
      <c r="B29" s="39" t="s">
        <v>63</v>
      </c>
      <c r="C29" s="43"/>
      <c r="D29" s="43">
        <v>125</v>
      </c>
      <c r="E29" s="43" t="e">
        <f t="shared" si="0"/>
        <v>#DIV/0!</v>
      </c>
    </row>
    <row r="30" spans="1:5" ht="20.100000000000001" customHeight="1" x14ac:dyDescent="0.25">
      <c r="A30" s="39">
        <v>3295</v>
      </c>
      <c r="B30" s="39" t="s">
        <v>64</v>
      </c>
      <c r="C30" s="43"/>
      <c r="D30" s="43">
        <v>200.11</v>
      </c>
      <c r="E30" s="43" t="e">
        <f t="shared" ref="E30" si="2">(D30/C30)*100</f>
        <v>#DIV/0!</v>
      </c>
    </row>
    <row r="31" spans="1:5" ht="20.100000000000001" customHeight="1" x14ac:dyDescent="0.25">
      <c r="A31" s="39">
        <v>3299</v>
      </c>
      <c r="B31" s="39" t="s">
        <v>60</v>
      </c>
      <c r="C31" s="43"/>
      <c r="D31" s="43">
        <v>4988</v>
      </c>
      <c r="E31" s="43" t="e">
        <f t="shared" si="0"/>
        <v>#DIV/0!</v>
      </c>
    </row>
    <row r="32" spans="1:5" ht="20.100000000000001" customHeight="1" x14ac:dyDescent="0.25">
      <c r="A32" s="66" t="s">
        <v>100</v>
      </c>
      <c r="B32" s="67"/>
      <c r="C32" s="43">
        <f>C33</f>
        <v>10</v>
      </c>
      <c r="D32" s="43">
        <f>D33</f>
        <v>2.96</v>
      </c>
      <c r="E32" s="43">
        <f t="shared" si="0"/>
        <v>29.599999999999998</v>
      </c>
    </row>
    <row r="33" spans="1:5" ht="20.100000000000001" customHeight="1" x14ac:dyDescent="0.25">
      <c r="A33" s="66" t="s">
        <v>99</v>
      </c>
      <c r="B33" s="67"/>
      <c r="C33" s="43">
        <f>C34</f>
        <v>10</v>
      </c>
      <c r="D33" s="43">
        <f>D34</f>
        <v>2.96</v>
      </c>
      <c r="E33" s="43">
        <f t="shared" si="0"/>
        <v>29.599999999999998</v>
      </c>
    </row>
    <row r="34" spans="1:5" ht="20.100000000000001" customHeight="1" x14ac:dyDescent="0.25">
      <c r="A34" s="44">
        <v>34</v>
      </c>
      <c r="B34" s="39" t="s">
        <v>65</v>
      </c>
      <c r="C34" s="43">
        <v>10</v>
      </c>
      <c r="D34" s="43">
        <f>D35</f>
        <v>2.96</v>
      </c>
      <c r="E34" s="43">
        <f t="shared" si="0"/>
        <v>29.599999999999998</v>
      </c>
    </row>
    <row r="35" spans="1:5" ht="20.100000000000001" customHeight="1" x14ac:dyDescent="0.25">
      <c r="A35" s="44">
        <v>343</v>
      </c>
      <c r="B35" s="39" t="s">
        <v>66</v>
      </c>
      <c r="C35" s="43"/>
      <c r="D35" s="43">
        <f>SUM(D36:D36)</f>
        <v>2.96</v>
      </c>
      <c r="E35" s="43" t="e">
        <f t="shared" si="0"/>
        <v>#DIV/0!</v>
      </c>
    </row>
    <row r="36" spans="1:5" ht="20.100000000000001" customHeight="1" x14ac:dyDescent="0.25">
      <c r="A36" s="45">
        <v>3433</v>
      </c>
      <c r="B36" s="39" t="s">
        <v>67</v>
      </c>
      <c r="C36" s="43"/>
      <c r="D36" s="43">
        <v>2.96</v>
      </c>
      <c r="E36" s="43" t="e">
        <f t="shared" si="0"/>
        <v>#DIV/0!</v>
      </c>
    </row>
    <row r="37" spans="1:5" ht="20.100000000000001" customHeight="1" x14ac:dyDescent="0.25">
      <c r="A37" s="66" t="s">
        <v>195</v>
      </c>
      <c r="B37" s="67"/>
      <c r="C37" s="43">
        <f>C38</f>
        <v>43300</v>
      </c>
      <c r="D37" s="43">
        <f>D38</f>
        <v>43300</v>
      </c>
      <c r="E37" s="43">
        <f t="shared" si="0"/>
        <v>100</v>
      </c>
    </row>
    <row r="38" spans="1:5" ht="20.100000000000001" customHeight="1" x14ac:dyDescent="0.25">
      <c r="A38" s="66" t="s">
        <v>206</v>
      </c>
      <c r="B38" s="67"/>
      <c r="C38" s="43">
        <f>C39</f>
        <v>43300</v>
      </c>
      <c r="D38" s="43">
        <f>D39</f>
        <v>43300</v>
      </c>
      <c r="E38" s="43">
        <f t="shared" si="0"/>
        <v>100</v>
      </c>
    </row>
    <row r="39" spans="1:5" ht="20.100000000000001" customHeight="1" x14ac:dyDescent="0.25">
      <c r="A39" s="46">
        <v>42</v>
      </c>
      <c r="B39" s="47" t="s">
        <v>71</v>
      </c>
      <c r="C39" s="43">
        <v>43300</v>
      </c>
      <c r="D39" s="43">
        <f>D40+D44</f>
        <v>43300</v>
      </c>
      <c r="E39" s="43">
        <f t="shared" si="0"/>
        <v>100</v>
      </c>
    </row>
    <row r="40" spans="1:5" ht="20.100000000000001" customHeight="1" x14ac:dyDescent="0.25">
      <c r="A40" s="44">
        <v>422</v>
      </c>
      <c r="B40" s="39" t="s">
        <v>172</v>
      </c>
      <c r="C40" s="43"/>
      <c r="D40" s="43">
        <f>SUM(D41:D43)</f>
        <v>42300</v>
      </c>
      <c r="E40" s="43" t="e">
        <f t="shared" ref="E40:E43" si="3">(D40/C40)*100</f>
        <v>#DIV/0!</v>
      </c>
    </row>
    <row r="41" spans="1:5" ht="20.100000000000001" customHeight="1" x14ac:dyDescent="0.25">
      <c r="A41" s="45">
        <v>4221</v>
      </c>
      <c r="B41" s="39" t="s">
        <v>73</v>
      </c>
      <c r="C41" s="43"/>
      <c r="D41" s="43">
        <v>9800</v>
      </c>
      <c r="E41" s="43" t="e">
        <f t="shared" si="3"/>
        <v>#DIV/0!</v>
      </c>
    </row>
    <row r="42" spans="1:5" ht="20.100000000000001" customHeight="1" x14ac:dyDescent="0.25">
      <c r="A42" s="45">
        <v>4223</v>
      </c>
      <c r="B42" s="39" t="s">
        <v>74</v>
      </c>
      <c r="C42" s="43"/>
      <c r="D42" s="43">
        <v>4500</v>
      </c>
      <c r="E42" s="43" t="e">
        <f t="shared" si="3"/>
        <v>#DIV/0!</v>
      </c>
    </row>
    <row r="43" spans="1:5" ht="20.100000000000001" customHeight="1" x14ac:dyDescent="0.25">
      <c r="A43" s="45">
        <v>4226</v>
      </c>
      <c r="B43" s="39" t="s">
        <v>169</v>
      </c>
      <c r="C43" s="43"/>
      <c r="D43" s="43">
        <v>28000</v>
      </c>
      <c r="E43" s="43" t="e">
        <f t="shared" si="3"/>
        <v>#DIV/0!</v>
      </c>
    </row>
    <row r="44" spans="1:5" ht="20.100000000000001" customHeight="1" x14ac:dyDescent="0.25">
      <c r="A44" s="44">
        <v>424</v>
      </c>
      <c r="B44" s="39" t="s">
        <v>76</v>
      </c>
      <c r="C44" s="43"/>
      <c r="D44" s="43">
        <f>SUM(D45:D45)</f>
        <v>1000</v>
      </c>
      <c r="E44" s="43" t="e">
        <f t="shared" ref="E44:E64" si="4">(D44/C44)*100</f>
        <v>#DIV/0!</v>
      </c>
    </row>
    <row r="45" spans="1:5" ht="20.100000000000001" customHeight="1" x14ac:dyDescent="0.25">
      <c r="A45" s="45">
        <v>4241</v>
      </c>
      <c r="B45" s="39" t="s">
        <v>77</v>
      </c>
      <c r="C45" s="43"/>
      <c r="D45" s="43">
        <v>1000</v>
      </c>
      <c r="E45" s="43" t="e">
        <f t="shared" si="4"/>
        <v>#DIV/0!</v>
      </c>
    </row>
    <row r="46" spans="1:5" ht="20.100000000000001" customHeight="1" x14ac:dyDescent="0.25">
      <c r="A46" s="66" t="s">
        <v>194</v>
      </c>
      <c r="B46" s="67"/>
      <c r="C46" s="43">
        <f>C47</f>
        <v>72800</v>
      </c>
      <c r="D46" s="43">
        <f>D47</f>
        <v>46214.39</v>
      </c>
      <c r="E46" s="43">
        <f t="shared" si="4"/>
        <v>63.481304945054937</v>
      </c>
    </row>
    <row r="47" spans="1:5" ht="20.100000000000001" customHeight="1" x14ac:dyDescent="0.25">
      <c r="A47" s="66" t="s">
        <v>99</v>
      </c>
      <c r="B47" s="67"/>
      <c r="C47" s="43">
        <f>C48</f>
        <v>72800</v>
      </c>
      <c r="D47" s="43">
        <f>D48</f>
        <v>46214.39</v>
      </c>
      <c r="E47" s="43">
        <f t="shared" si="4"/>
        <v>63.481304945054937</v>
      </c>
    </row>
    <row r="48" spans="1:5" ht="20.100000000000001" customHeight="1" x14ac:dyDescent="0.25">
      <c r="A48" s="44">
        <v>32</v>
      </c>
      <c r="B48" s="39" t="s">
        <v>37</v>
      </c>
      <c r="C48" s="43">
        <v>72800</v>
      </c>
      <c r="D48" s="43">
        <f>D49+D52</f>
        <v>46214.39</v>
      </c>
      <c r="E48" s="43">
        <f t="shared" si="4"/>
        <v>63.481304945054937</v>
      </c>
    </row>
    <row r="49" spans="1:5" ht="20.100000000000001" customHeight="1" x14ac:dyDescent="0.25">
      <c r="A49" s="44">
        <v>322</v>
      </c>
      <c r="B49" s="39" t="s">
        <v>161</v>
      </c>
      <c r="C49" s="43"/>
      <c r="D49" s="43">
        <f>SUM(D50:D51)</f>
        <v>2136.8000000000002</v>
      </c>
      <c r="E49" s="43" t="e">
        <f t="shared" si="4"/>
        <v>#DIV/0!</v>
      </c>
    </row>
    <row r="50" spans="1:5" ht="20.100000000000001" customHeight="1" x14ac:dyDescent="0.25">
      <c r="A50" s="39">
        <v>3221</v>
      </c>
      <c r="B50" s="39" t="s">
        <v>44</v>
      </c>
      <c r="C50" s="43"/>
      <c r="D50" s="43">
        <v>204.59</v>
      </c>
      <c r="E50" s="43" t="e">
        <f t="shared" si="4"/>
        <v>#DIV/0!</v>
      </c>
    </row>
    <row r="51" spans="1:5" ht="20.100000000000001" customHeight="1" x14ac:dyDescent="0.25">
      <c r="A51" s="39">
        <v>3223</v>
      </c>
      <c r="B51" s="39" t="s">
        <v>46</v>
      </c>
      <c r="C51" s="43"/>
      <c r="D51" s="43">
        <v>1932.21</v>
      </c>
      <c r="E51" s="43" t="e">
        <f t="shared" si="4"/>
        <v>#DIV/0!</v>
      </c>
    </row>
    <row r="52" spans="1:5" ht="20.100000000000001" customHeight="1" x14ac:dyDescent="0.25">
      <c r="A52" s="44">
        <v>323</v>
      </c>
      <c r="B52" s="39" t="s">
        <v>50</v>
      </c>
      <c r="C52" s="43"/>
      <c r="D52" s="43">
        <f>SUM(D53:D59)</f>
        <v>44077.59</v>
      </c>
      <c r="E52" s="43" t="e">
        <f t="shared" si="4"/>
        <v>#DIV/0!</v>
      </c>
    </row>
    <row r="53" spans="1:5" ht="20.100000000000001" customHeight="1" x14ac:dyDescent="0.25">
      <c r="A53" s="39">
        <v>3231</v>
      </c>
      <c r="B53" s="39" t="s">
        <v>51</v>
      </c>
      <c r="C53" s="43"/>
      <c r="D53" s="43">
        <v>329.81</v>
      </c>
      <c r="E53" s="43" t="e">
        <f t="shared" si="4"/>
        <v>#DIV/0!</v>
      </c>
    </row>
    <row r="54" spans="1:5" ht="20.100000000000001" customHeight="1" x14ac:dyDescent="0.25">
      <c r="A54" s="39">
        <v>3232</v>
      </c>
      <c r="B54" s="39" t="s">
        <v>52</v>
      </c>
      <c r="C54" s="43"/>
      <c r="D54" s="43">
        <v>20000</v>
      </c>
      <c r="E54" s="43" t="e">
        <f t="shared" si="4"/>
        <v>#DIV/0!</v>
      </c>
    </row>
    <row r="55" spans="1:5" ht="20.100000000000001" customHeight="1" x14ac:dyDescent="0.25">
      <c r="A55" s="39">
        <v>3234</v>
      </c>
      <c r="B55" s="39" t="s">
        <v>54</v>
      </c>
      <c r="C55" s="43"/>
      <c r="D55" s="43">
        <v>938.27</v>
      </c>
      <c r="E55" s="43" t="e">
        <f t="shared" si="4"/>
        <v>#DIV/0!</v>
      </c>
    </row>
    <row r="56" spans="1:5" ht="20.100000000000001" customHeight="1" x14ac:dyDescent="0.25">
      <c r="A56" s="39">
        <v>3236</v>
      </c>
      <c r="B56" s="39" t="s">
        <v>55</v>
      </c>
      <c r="C56" s="43"/>
      <c r="D56" s="43">
        <v>400</v>
      </c>
      <c r="E56" s="43" t="e">
        <f t="shared" si="4"/>
        <v>#DIV/0!</v>
      </c>
    </row>
    <row r="57" spans="1:5" ht="20.100000000000001" customHeight="1" x14ac:dyDescent="0.25">
      <c r="A57" s="39">
        <v>3237</v>
      </c>
      <c r="B57" s="39" t="s">
        <v>56</v>
      </c>
      <c r="C57" s="43"/>
      <c r="D57" s="43">
        <v>10547.5</v>
      </c>
      <c r="E57" s="43" t="e">
        <f t="shared" si="4"/>
        <v>#DIV/0!</v>
      </c>
    </row>
    <row r="58" spans="1:5" ht="20.100000000000001" customHeight="1" x14ac:dyDescent="0.25">
      <c r="A58" s="39">
        <v>3238</v>
      </c>
      <c r="B58" s="39" t="s">
        <v>57</v>
      </c>
      <c r="C58" s="43"/>
      <c r="D58" s="43">
        <v>398.12</v>
      </c>
      <c r="E58" s="43" t="e">
        <f t="shared" si="4"/>
        <v>#DIV/0!</v>
      </c>
    </row>
    <row r="59" spans="1:5" ht="20.100000000000001" customHeight="1" x14ac:dyDescent="0.25">
      <c r="A59" s="39">
        <v>3239</v>
      </c>
      <c r="B59" s="39" t="s">
        <v>58</v>
      </c>
      <c r="C59" s="43"/>
      <c r="D59" s="43">
        <v>11463.89</v>
      </c>
      <c r="E59" s="43" t="e">
        <f t="shared" si="4"/>
        <v>#DIV/0!</v>
      </c>
    </row>
    <row r="60" spans="1:5" ht="20.100000000000001" customHeight="1" x14ac:dyDescent="0.25">
      <c r="A60" s="66" t="s">
        <v>192</v>
      </c>
      <c r="B60" s="67"/>
      <c r="C60" s="43">
        <f>C61</f>
        <v>22700</v>
      </c>
      <c r="D60" s="43">
        <f>D61</f>
        <v>22700</v>
      </c>
      <c r="E60" s="43">
        <f t="shared" si="4"/>
        <v>100</v>
      </c>
    </row>
    <row r="61" spans="1:5" ht="20.100000000000001" customHeight="1" x14ac:dyDescent="0.25">
      <c r="A61" s="66" t="s">
        <v>99</v>
      </c>
      <c r="B61" s="67"/>
      <c r="C61" s="43">
        <f>C62</f>
        <v>22700</v>
      </c>
      <c r="D61" s="43">
        <f>D62</f>
        <v>22700</v>
      </c>
      <c r="E61" s="43">
        <f t="shared" si="4"/>
        <v>100</v>
      </c>
    </row>
    <row r="62" spans="1:5" ht="20.100000000000001" customHeight="1" x14ac:dyDescent="0.25">
      <c r="A62" s="46">
        <v>42</v>
      </c>
      <c r="B62" s="47" t="s">
        <v>71</v>
      </c>
      <c r="C62" s="43">
        <v>22700</v>
      </c>
      <c r="D62" s="43">
        <f>D63</f>
        <v>22700</v>
      </c>
      <c r="E62" s="43">
        <f t="shared" si="4"/>
        <v>100</v>
      </c>
    </row>
    <row r="63" spans="1:5" ht="20.100000000000001" customHeight="1" x14ac:dyDescent="0.25">
      <c r="A63" s="44">
        <v>422</v>
      </c>
      <c r="B63" s="39" t="s">
        <v>172</v>
      </c>
      <c r="C63" s="43"/>
      <c r="D63" s="43">
        <f>SUM(D64:D64)</f>
        <v>22700</v>
      </c>
      <c r="E63" s="43" t="e">
        <f t="shared" si="4"/>
        <v>#DIV/0!</v>
      </c>
    </row>
    <row r="64" spans="1:5" ht="20.100000000000001" customHeight="1" x14ac:dyDescent="0.25">
      <c r="A64" s="45">
        <v>4221</v>
      </c>
      <c r="B64" s="39" t="s">
        <v>73</v>
      </c>
      <c r="C64" s="43"/>
      <c r="D64" s="43">
        <v>22700</v>
      </c>
      <c r="E64" s="43" t="e">
        <f t="shared" si="4"/>
        <v>#DIV/0!</v>
      </c>
    </row>
    <row r="65" spans="1:5" ht="20.100000000000001" customHeight="1" x14ac:dyDescent="0.25">
      <c r="A65" s="66" t="s">
        <v>193</v>
      </c>
      <c r="B65" s="67"/>
      <c r="C65" s="43">
        <f>C66</f>
        <v>12000</v>
      </c>
      <c r="D65" s="43">
        <f>D66</f>
        <v>12000</v>
      </c>
      <c r="E65" s="43">
        <f t="shared" ref="E65:E69" si="5">(D65/C65)*100</f>
        <v>100</v>
      </c>
    </row>
    <row r="66" spans="1:5" ht="20.100000000000001" customHeight="1" x14ac:dyDescent="0.25">
      <c r="A66" s="66" t="s">
        <v>99</v>
      </c>
      <c r="B66" s="67"/>
      <c r="C66" s="43">
        <f>C67</f>
        <v>12000</v>
      </c>
      <c r="D66" s="43">
        <f>D67</f>
        <v>12000</v>
      </c>
      <c r="E66" s="43">
        <f t="shared" si="5"/>
        <v>100</v>
      </c>
    </row>
    <row r="67" spans="1:5" ht="20.100000000000001" customHeight="1" x14ac:dyDescent="0.25">
      <c r="A67" s="46">
        <v>45</v>
      </c>
      <c r="B67" s="47" t="s">
        <v>78</v>
      </c>
      <c r="C67" s="43">
        <v>12000</v>
      </c>
      <c r="D67" s="43">
        <f>D68</f>
        <v>12000</v>
      </c>
      <c r="E67" s="43">
        <f t="shared" si="5"/>
        <v>100</v>
      </c>
    </row>
    <row r="68" spans="1:5" ht="20.100000000000001" customHeight="1" x14ac:dyDescent="0.25">
      <c r="A68" s="44">
        <v>452</v>
      </c>
      <c r="B68" s="39" t="s">
        <v>205</v>
      </c>
      <c r="C68" s="43"/>
      <c r="D68" s="43">
        <f>SUM(D69:D69)</f>
        <v>12000</v>
      </c>
      <c r="E68" s="43" t="e">
        <f t="shared" si="5"/>
        <v>#DIV/0!</v>
      </c>
    </row>
    <row r="69" spans="1:5" ht="20.100000000000001" customHeight="1" x14ac:dyDescent="0.25">
      <c r="A69" s="45">
        <v>4521</v>
      </c>
      <c r="B69" s="39" t="s">
        <v>205</v>
      </c>
      <c r="C69" s="43"/>
      <c r="D69" s="43">
        <v>12000</v>
      </c>
      <c r="E69" s="43" t="e">
        <f t="shared" si="5"/>
        <v>#DIV/0!</v>
      </c>
    </row>
    <row r="70" spans="1:5" ht="20.100000000000001" customHeight="1" x14ac:dyDescent="0.25">
      <c r="A70" s="69" t="s">
        <v>101</v>
      </c>
      <c r="B70" s="70"/>
      <c r="C70" s="43">
        <f>C71++C79+C83+C93+C97</f>
        <v>3174416.75</v>
      </c>
      <c r="D70" s="43">
        <f>D71++D79+D83+D93+D97</f>
        <v>2934334.2</v>
      </c>
      <c r="E70" s="43">
        <f t="shared" si="0"/>
        <v>92.43695554466818</v>
      </c>
    </row>
    <row r="71" spans="1:5" ht="20.100000000000001" customHeight="1" x14ac:dyDescent="0.25">
      <c r="A71" s="66" t="s">
        <v>103</v>
      </c>
      <c r="B71" s="67"/>
      <c r="C71" s="43">
        <f>C72</f>
        <v>36000</v>
      </c>
      <c r="D71" s="43">
        <f>D72</f>
        <v>32296.34</v>
      </c>
      <c r="E71" s="43">
        <f t="shared" si="0"/>
        <v>89.712055555555565</v>
      </c>
    </row>
    <row r="72" spans="1:5" ht="20.100000000000001" customHeight="1" x14ac:dyDescent="0.25">
      <c r="A72" s="44">
        <v>31</v>
      </c>
      <c r="B72" s="39" t="s">
        <v>29</v>
      </c>
      <c r="C72" s="43">
        <v>36000</v>
      </c>
      <c r="D72" s="43">
        <f>D73+D75+D77</f>
        <v>32296.34</v>
      </c>
      <c r="E72" s="43">
        <f t="shared" si="0"/>
        <v>89.712055555555565</v>
      </c>
    </row>
    <row r="73" spans="1:5" ht="20.100000000000001" customHeight="1" x14ac:dyDescent="0.25">
      <c r="A73" s="44">
        <v>311</v>
      </c>
      <c r="B73" s="39" t="s">
        <v>30</v>
      </c>
      <c r="C73" s="43"/>
      <c r="D73" s="43">
        <f>D74</f>
        <v>26603.37</v>
      </c>
      <c r="E73" s="43" t="e">
        <f t="shared" si="0"/>
        <v>#DIV/0!</v>
      </c>
    </row>
    <row r="74" spans="1:5" ht="20.100000000000001" customHeight="1" x14ac:dyDescent="0.25">
      <c r="A74" s="39">
        <v>3111</v>
      </c>
      <c r="B74" s="39" t="s">
        <v>31</v>
      </c>
      <c r="C74" s="43"/>
      <c r="D74" s="43">
        <v>26603.37</v>
      </c>
      <c r="E74" s="43" t="e">
        <f t="shared" si="0"/>
        <v>#DIV/0!</v>
      </c>
    </row>
    <row r="75" spans="1:5" ht="20.100000000000001" customHeight="1" x14ac:dyDescent="0.25">
      <c r="A75" s="44">
        <v>312</v>
      </c>
      <c r="B75" s="39" t="s">
        <v>34</v>
      </c>
      <c r="C75" s="43"/>
      <c r="D75" s="43">
        <f>D76</f>
        <v>1303.42</v>
      </c>
      <c r="E75" s="43" t="e">
        <f t="shared" si="0"/>
        <v>#DIV/0!</v>
      </c>
    </row>
    <row r="76" spans="1:5" ht="20.100000000000001" customHeight="1" x14ac:dyDescent="0.25">
      <c r="A76" s="39">
        <v>3121</v>
      </c>
      <c r="B76" s="39" t="s">
        <v>34</v>
      </c>
      <c r="C76" s="43"/>
      <c r="D76" s="43">
        <v>1303.42</v>
      </c>
      <c r="E76" s="43" t="e">
        <f t="shared" si="0"/>
        <v>#DIV/0!</v>
      </c>
    </row>
    <row r="77" spans="1:5" ht="20.100000000000001" customHeight="1" x14ac:dyDescent="0.25">
      <c r="A77" s="44">
        <v>313</v>
      </c>
      <c r="B77" s="39" t="s">
        <v>35</v>
      </c>
      <c r="C77" s="43"/>
      <c r="D77" s="43">
        <f>D78</f>
        <v>4389.55</v>
      </c>
      <c r="E77" s="43" t="e">
        <f t="shared" si="0"/>
        <v>#DIV/0!</v>
      </c>
    </row>
    <row r="78" spans="1:5" ht="20.100000000000001" customHeight="1" x14ac:dyDescent="0.25">
      <c r="A78" s="39">
        <v>3132</v>
      </c>
      <c r="B78" s="48" t="s">
        <v>162</v>
      </c>
      <c r="C78" s="43"/>
      <c r="D78" s="43">
        <v>4389.55</v>
      </c>
      <c r="E78" s="43" t="e">
        <f t="shared" si="0"/>
        <v>#DIV/0!</v>
      </c>
    </row>
    <row r="79" spans="1:5" ht="20.100000000000001" customHeight="1" x14ac:dyDescent="0.25">
      <c r="A79" s="66" t="s">
        <v>108</v>
      </c>
      <c r="B79" s="67"/>
      <c r="C79" s="43">
        <f>C80</f>
        <v>199.11</v>
      </c>
      <c r="D79" s="43">
        <f>D80</f>
        <v>1000</v>
      </c>
      <c r="E79" s="43">
        <f t="shared" ref="E79:E82" si="6">(D79/C79)*100</f>
        <v>502.23494550750837</v>
      </c>
    </row>
    <row r="80" spans="1:5" ht="20.100000000000001" customHeight="1" x14ac:dyDescent="0.25">
      <c r="A80" s="44">
        <v>31</v>
      </c>
      <c r="B80" s="39" t="s">
        <v>29</v>
      </c>
      <c r="C80" s="43">
        <v>199.11</v>
      </c>
      <c r="D80" s="43">
        <f>D81</f>
        <v>1000</v>
      </c>
      <c r="E80" s="43">
        <f t="shared" si="6"/>
        <v>502.23494550750837</v>
      </c>
    </row>
    <row r="81" spans="1:5" ht="20.100000000000001" customHeight="1" x14ac:dyDescent="0.25">
      <c r="A81" s="44">
        <v>312</v>
      </c>
      <c r="B81" s="39" t="s">
        <v>34</v>
      </c>
      <c r="C81" s="43"/>
      <c r="D81" s="43">
        <f>D82</f>
        <v>1000</v>
      </c>
      <c r="E81" s="43" t="e">
        <f t="shared" si="6"/>
        <v>#DIV/0!</v>
      </c>
    </row>
    <row r="82" spans="1:5" ht="20.100000000000001" customHeight="1" x14ac:dyDescent="0.25">
      <c r="A82" s="39">
        <v>3121</v>
      </c>
      <c r="B82" s="39" t="s">
        <v>34</v>
      </c>
      <c r="C82" s="43"/>
      <c r="D82" s="43">
        <v>1000</v>
      </c>
      <c r="E82" s="43" t="e">
        <f t="shared" si="6"/>
        <v>#DIV/0!</v>
      </c>
    </row>
    <row r="83" spans="1:5" ht="20.100000000000001" customHeight="1" x14ac:dyDescent="0.25">
      <c r="A83" s="66" t="s">
        <v>104</v>
      </c>
      <c r="B83" s="67"/>
      <c r="C83" s="43">
        <f>C84</f>
        <v>3128000</v>
      </c>
      <c r="D83" s="43">
        <f>D84</f>
        <v>2893327.87</v>
      </c>
      <c r="E83" s="43">
        <f t="shared" si="0"/>
        <v>92.497694053708443</v>
      </c>
    </row>
    <row r="84" spans="1:5" ht="20.100000000000001" customHeight="1" x14ac:dyDescent="0.25">
      <c r="A84" s="44">
        <v>31</v>
      </c>
      <c r="B84" s="39" t="s">
        <v>29</v>
      </c>
      <c r="C84" s="43">
        <v>3128000</v>
      </c>
      <c r="D84" s="43">
        <f>D85+D89+D91</f>
        <v>2893327.87</v>
      </c>
      <c r="E84" s="43">
        <f t="shared" si="0"/>
        <v>92.497694053708443</v>
      </c>
    </row>
    <row r="85" spans="1:5" ht="20.100000000000001" customHeight="1" x14ac:dyDescent="0.25">
      <c r="A85" s="44">
        <v>311</v>
      </c>
      <c r="B85" s="39" t="s">
        <v>30</v>
      </c>
      <c r="C85" s="43"/>
      <c r="D85" s="43">
        <f>SUM(D86:D88)</f>
        <v>2401163.85</v>
      </c>
      <c r="E85" s="43" t="e">
        <f t="shared" si="0"/>
        <v>#DIV/0!</v>
      </c>
    </row>
    <row r="86" spans="1:5" ht="20.100000000000001" customHeight="1" x14ac:dyDescent="0.25">
      <c r="A86" s="39">
        <v>3111</v>
      </c>
      <c r="B86" s="39" t="s">
        <v>31</v>
      </c>
      <c r="C86" s="43"/>
      <c r="D86" s="43">
        <v>2355270.69</v>
      </c>
      <c r="E86" s="43" t="e">
        <f t="shared" si="0"/>
        <v>#DIV/0!</v>
      </c>
    </row>
    <row r="87" spans="1:5" ht="20.100000000000001" customHeight="1" x14ac:dyDescent="0.25">
      <c r="A87" s="39">
        <v>3113</v>
      </c>
      <c r="B87" s="39" t="s">
        <v>32</v>
      </c>
      <c r="C87" s="43"/>
      <c r="D87" s="43">
        <v>22538.39</v>
      </c>
      <c r="E87" s="43" t="e">
        <f t="shared" si="0"/>
        <v>#DIV/0!</v>
      </c>
    </row>
    <row r="88" spans="1:5" ht="20.100000000000001" customHeight="1" x14ac:dyDescent="0.25">
      <c r="A88" s="39">
        <v>3114</v>
      </c>
      <c r="B88" s="39" t="s">
        <v>33</v>
      </c>
      <c r="C88" s="43"/>
      <c r="D88" s="43">
        <v>23354.77</v>
      </c>
      <c r="E88" s="43" t="e">
        <f t="shared" si="0"/>
        <v>#DIV/0!</v>
      </c>
    </row>
    <row r="89" spans="1:5" ht="20.100000000000001" customHeight="1" x14ac:dyDescent="0.25">
      <c r="A89" s="44">
        <v>312</v>
      </c>
      <c r="B89" s="39" t="s">
        <v>34</v>
      </c>
      <c r="C89" s="43"/>
      <c r="D89" s="43">
        <f>D90</f>
        <v>96431.51</v>
      </c>
      <c r="E89" s="43" t="e">
        <f t="shared" si="0"/>
        <v>#DIV/0!</v>
      </c>
    </row>
    <row r="90" spans="1:5" ht="20.100000000000001" customHeight="1" x14ac:dyDescent="0.25">
      <c r="A90" s="39">
        <v>3121</v>
      </c>
      <c r="B90" s="39" t="s">
        <v>34</v>
      </c>
      <c r="C90" s="43"/>
      <c r="D90" s="43">
        <v>96431.51</v>
      </c>
      <c r="E90" s="43" t="e">
        <f t="shared" si="0"/>
        <v>#DIV/0!</v>
      </c>
    </row>
    <row r="91" spans="1:5" ht="20.100000000000001" customHeight="1" x14ac:dyDescent="0.25">
      <c r="A91" s="44">
        <v>313</v>
      </c>
      <c r="B91" s="39" t="s">
        <v>35</v>
      </c>
      <c r="C91" s="43"/>
      <c r="D91" s="43">
        <f>D92</f>
        <v>395732.51</v>
      </c>
      <c r="E91" s="43" t="e">
        <f t="shared" si="0"/>
        <v>#DIV/0!</v>
      </c>
    </row>
    <row r="92" spans="1:5" ht="20.100000000000001" customHeight="1" x14ac:dyDescent="0.25">
      <c r="A92" s="39">
        <v>3132</v>
      </c>
      <c r="B92" s="48" t="s">
        <v>162</v>
      </c>
      <c r="C92" s="43"/>
      <c r="D92" s="43">
        <v>395732.51</v>
      </c>
      <c r="E92" s="43" t="e">
        <f t="shared" si="0"/>
        <v>#DIV/0!</v>
      </c>
    </row>
    <row r="93" spans="1:5" ht="20.100000000000001" customHeight="1" x14ac:dyDescent="0.25">
      <c r="A93" s="66" t="s">
        <v>105</v>
      </c>
      <c r="B93" s="67"/>
      <c r="C93" s="43">
        <f>C94</f>
        <v>7709.99</v>
      </c>
      <c r="D93" s="43">
        <f>D94</f>
        <v>7709.99</v>
      </c>
      <c r="E93" s="43">
        <f t="shared" si="0"/>
        <v>100</v>
      </c>
    </row>
    <row r="94" spans="1:5" ht="20.100000000000001" customHeight="1" x14ac:dyDescent="0.25">
      <c r="A94" s="44">
        <v>31</v>
      </c>
      <c r="B94" s="39" t="s">
        <v>29</v>
      </c>
      <c r="C94" s="43">
        <v>7709.99</v>
      </c>
      <c r="D94" s="43">
        <f>D95</f>
        <v>7709.99</v>
      </c>
      <c r="E94" s="43">
        <f t="shared" si="0"/>
        <v>100</v>
      </c>
    </row>
    <row r="95" spans="1:5" ht="20.100000000000001" customHeight="1" x14ac:dyDescent="0.25">
      <c r="A95" s="44">
        <v>312</v>
      </c>
      <c r="B95" s="39" t="s">
        <v>34</v>
      </c>
      <c r="C95" s="43"/>
      <c r="D95" s="43">
        <f>D96</f>
        <v>7709.99</v>
      </c>
      <c r="E95" s="43" t="e">
        <f t="shared" ref="E95:E96" si="7">(D95/C95)*100</f>
        <v>#DIV/0!</v>
      </c>
    </row>
    <row r="96" spans="1:5" ht="20.100000000000001" customHeight="1" x14ac:dyDescent="0.25">
      <c r="A96" s="39">
        <v>3121</v>
      </c>
      <c r="B96" s="39" t="s">
        <v>34</v>
      </c>
      <c r="C96" s="43"/>
      <c r="D96" s="43">
        <v>7709.99</v>
      </c>
      <c r="E96" s="43" t="e">
        <f t="shared" si="7"/>
        <v>#DIV/0!</v>
      </c>
    </row>
    <row r="97" spans="1:5" ht="20.100000000000001" customHeight="1" x14ac:dyDescent="0.25">
      <c r="A97" s="66" t="s">
        <v>178</v>
      </c>
      <c r="B97" s="67"/>
      <c r="C97" s="43">
        <f>C98</f>
        <v>2507.65</v>
      </c>
      <c r="D97" s="43">
        <v>0</v>
      </c>
      <c r="E97" s="43">
        <f t="shared" si="0"/>
        <v>0</v>
      </c>
    </row>
    <row r="98" spans="1:5" ht="20.100000000000001" customHeight="1" x14ac:dyDescent="0.25">
      <c r="A98" s="44">
        <v>31</v>
      </c>
      <c r="B98" s="39" t="s">
        <v>29</v>
      </c>
      <c r="C98" s="43">
        <v>2507.65</v>
      </c>
      <c r="D98" s="43">
        <v>0</v>
      </c>
      <c r="E98" s="43">
        <f t="shared" si="0"/>
        <v>0</v>
      </c>
    </row>
    <row r="99" spans="1:5" ht="20.100000000000001" customHeight="1" x14ac:dyDescent="0.25">
      <c r="A99" s="66" t="s">
        <v>106</v>
      </c>
      <c r="B99" s="67"/>
      <c r="C99" s="43">
        <f>C100+C114+C130+C139+C165+C173+C190+C203+C205</f>
        <v>418020.36000000004</v>
      </c>
      <c r="D99" s="43">
        <f>D100+D114+D130+D139+D165+D173+D190+D205</f>
        <v>311182.31400000001</v>
      </c>
      <c r="E99" s="43">
        <f t="shared" si="0"/>
        <v>74.44190373885138</v>
      </c>
    </row>
    <row r="100" spans="1:5" ht="20.100000000000001" customHeight="1" x14ac:dyDescent="0.25">
      <c r="A100" s="66" t="s">
        <v>102</v>
      </c>
      <c r="B100" s="67"/>
      <c r="C100" s="43">
        <f>C101+C113</f>
        <v>13600</v>
      </c>
      <c r="D100" s="43">
        <f>D101+D113</f>
        <v>1576.28</v>
      </c>
      <c r="E100" s="43">
        <f t="shared" si="0"/>
        <v>11.590294117647058</v>
      </c>
    </row>
    <row r="101" spans="1:5" ht="20.100000000000001" customHeight="1" x14ac:dyDescent="0.25">
      <c r="A101" s="44">
        <v>32</v>
      </c>
      <c r="B101" s="39" t="s">
        <v>37</v>
      </c>
      <c r="C101" s="43">
        <v>13100</v>
      </c>
      <c r="D101" s="43">
        <f>D102+D104+D107+D109+D111</f>
        <v>1576.28</v>
      </c>
      <c r="E101" s="43">
        <f t="shared" si="0"/>
        <v>12.032671755725191</v>
      </c>
    </row>
    <row r="102" spans="1:5" ht="20.100000000000001" customHeight="1" x14ac:dyDescent="0.25">
      <c r="A102" s="44">
        <v>321</v>
      </c>
      <c r="B102" s="39" t="s">
        <v>38</v>
      </c>
      <c r="C102" s="43"/>
      <c r="D102" s="43">
        <f>D103</f>
        <v>366</v>
      </c>
      <c r="E102" s="43" t="e">
        <f t="shared" ref="E102:E103" si="8">(D102/C102)*100</f>
        <v>#DIV/0!</v>
      </c>
    </row>
    <row r="103" spans="1:5" ht="20.100000000000001" customHeight="1" x14ac:dyDescent="0.25">
      <c r="A103" s="39">
        <v>3211</v>
      </c>
      <c r="B103" s="39" t="s">
        <v>39</v>
      </c>
      <c r="C103" s="43"/>
      <c r="D103" s="43">
        <v>366</v>
      </c>
      <c r="E103" s="43" t="e">
        <f t="shared" si="8"/>
        <v>#DIV/0!</v>
      </c>
    </row>
    <row r="104" spans="1:5" ht="20.100000000000001" customHeight="1" x14ac:dyDescent="0.25">
      <c r="A104" s="44">
        <v>322</v>
      </c>
      <c r="B104" s="39" t="s">
        <v>161</v>
      </c>
      <c r="C104" s="43"/>
      <c r="D104" s="43">
        <f>SUM(D105:D106)</f>
        <v>969.12</v>
      </c>
      <c r="E104" s="43" t="e">
        <f t="shared" ref="E104:E196" si="9">(D104/C104)*100</f>
        <v>#DIV/0!</v>
      </c>
    </row>
    <row r="105" spans="1:5" ht="20.100000000000001" customHeight="1" x14ac:dyDescent="0.25">
      <c r="A105" s="39">
        <v>3221</v>
      </c>
      <c r="B105" s="39" t="s">
        <v>44</v>
      </c>
      <c r="C105" s="43"/>
      <c r="D105" s="43">
        <v>114.12</v>
      </c>
      <c r="E105" s="43" t="e">
        <f t="shared" ref="E105" si="10">(D105/C105)*100</f>
        <v>#DIV/0!</v>
      </c>
    </row>
    <row r="106" spans="1:5" ht="20.100000000000001" customHeight="1" x14ac:dyDescent="0.25">
      <c r="A106" s="39">
        <v>3222</v>
      </c>
      <c r="B106" s="39" t="s">
        <v>45</v>
      </c>
      <c r="C106" s="43"/>
      <c r="D106" s="43">
        <v>855</v>
      </c>
      <c r="E106" s="43" t="e">
        <f t="shared" si="9"/>
        <v>#DIV/0!</v>
      </c>
    </row>
    <row r="107" spans="1:5" ht="20.100000000000001" customHeight="1" x14ac:dyDescent="0.25">
      <c r="A107" s="44">
        <v>323</v>
      </c>
      <c r="B107" s="39" t="s">
        <v>50</v>
      </c>
      <c r="C107" s="43"/>
      <c r="D107" s="43">
        <f>D108</f>
        <v>140</v>
      </c>
      <c r="E107" s="43" t="e">
        <f t="shared" si="9"/>
        <v>#DIV/0!</v>
      </c>
    </row>
    <row r="108" spans="1:5" ht="20.100000000000001" customHeight="1" x14ac:dyDescent="0.25">
      <c r="A108" s="39">
        <v>3239</v>
      </c>
      <c r="B108" s="39" t="s">
        <v>58</v>
      </c>
      <c r="C108" s="43"/>
      <c r="D108" s="43">
        <v>140</v>
      </c>
      <c r="E108" s="43" t="e">
        <f t="shared" si="9"/>
        <v>#DIV/0!</v>
      </c>
    </row>
    <row r="109" spans="1:5" ht="20.100000000000001" customHeight="1" x14ac:dyDescent="0.25">
      <c r="A109" s="44">
        <v>324</v>
      </c>
      <c r="B109" s="39" t="s">
        <v>59</v>
      </c>
      <c r="C109" s="43"/>
      <c r="D109" s="43">
        <f>D110</f>
        <v>81.239999999999995</v>
      </c>
      <c r="E109" s="43" t="e">
        <f t="shared" si="9"/>
        <v>#DIV/0!</v>
      </c>
    </row>
    <row r="110" spans="1:5" ht="20.100000000000001" customHeight="1" x14ac:dyDescent="0.25">
      <c r="A110" s="39">
        <v>3241</v>
      </c>
      <c r="B110" s="39" t="s">
        <v>59</v>
      </c>
      <c r="C110" s="43"/>
      <c r="D110" s="43">
        <v>81.239999999999995</v>
      </c>
      <c r="E110" s="43" t="e">
        <f t="shared" si="9"/>
        <v>#DIV/0!</v>
      </c>
    </row>
    <row r="111" spans="1:5" ht="20.100000000000001" customHeight="1" x14ac:dyDescent="0.25">
      <c r="A111" s="44">
        <v>329</v>
      </c>
      <c r="B111" s="39" t="s">
        <v>60</v>
      </c>
      <c r="C111" s="43"/>
      <c r="D111" s="43">
        <f>D112</f>
        <v>19.920000000000002</v>
      </c>
      <c r="E111" s="43" t="e">
        <f t="shared" ref="E111:E112" si="11">(D111/C111)*100</f>
        <v>#DIV/0!</v>
      </c>
    </row>
    <row r="112" spans="1:5" ht="20.100000000000001" customHeight="1" x14ac:dyDescent="0.25">
      <c r="A112" s="39">
        <v>3295</v>
      </c>
      <c r="B112" s="48" t="s">
        <v>64</v>
      </c>
      <c r="C112" s="43"/>
      <c r="D112" s="43">
        <v>19.920000000000002</v>
      </c>
      <c r="E112" s="43" t="e">
        <f t="shared" si="11"/>
        <v>#DIV/0!</v>
      </c>
    </row>
    <row r="113" spans="1:5" ht="20.100000000000001" customHeight="1" x14ac:dyDescent="0.25">
      <c r="A113" s="46">
        <v>37</v>
      </c>
      <c r="B113" s="48" t="s">
        <v>68</v>
      </c>
      <c r="C113" s="43">
        <v>500</v>
      </c>
      <c r="D113" s="43">
        <v>0</v>
      </c>
      <c r="E113" s="43">
        <f t="shared" ref="E113" si="12">(D113/C113)*100</f>
        <v>0</v>
      </c>
    </row>
    <row r="114" spans="1:5" ht="20.100000000000001" customHeight="1" x14ac:dyDescent="0.25">
      <c r="A114" s="66" t="s">
        <v>103</v>
      </c>
      <c r="B114" s="67"/>
      <c r="C114" s="43">
        <f>C115+C129</f>
        <v>31666.63</v>
      </c>
      <c r="D114" s="43">
        <f>D115+D129</f>
        <v>11653</v>
      </c>
      <c r="E114" s="43">
        <f t="shared" si="9"/>
        <v>36.798989977777872</v>
      </c>
    </row>
    <row r="115" spans="1:5" ht="19.5" customHeight="1" x14ac:dyDescent="0.25">
      <c r="A115" s="44">
        <v>32</v>
      </c>
      <c r="B115" s="39" t="s">
        <v>37</v>
      </c>
      <c r="C115" s="43">
        <v>30166.63</v>
      </c>
      <c r="D115" s="43">
        <f>D116+D122+D127</f>
        <v>11653</v>
      </c>
      <c r="E115" s="43">
        <f t="shared" si="9"/>
        <v>38.628776233871662</v>
      </c>
    </row>
    <row r="116" spans="1:5" ht="20.100000000000001" customHeight="1" x14ac:dyDescent="0.25">
      <c r="A116" s="44">
        <v>322</v>
      </c>
      <c r="B116" s="39" t="s">
        <v>161</v>
      </c>
      <c r="C116" s="43"/>
      <c r="D116" s="43">
        <f>SUM(D117:D121)</f>
        <v>7403.36</v>
      </c>
      <c r="E116" s="43" t="e">
        <f t="shared" si="9"/>
        <v>#DIV/0!</v>
      </c>
    </row>
    <row r="117" spans="1:5" ht="20.100000000000001" customHeight="1" x14ac:dyDescent="0.25">
      <c r="A117" s="39">
        <v>3221</v>
      </c>
      <c r="B117" s="39" t="s">
        <v>44</v>
      </c>
      <c r="C117" s="43"/>
      <c r="D117" s="43">
        <v>2927.43</v>
      </c>
      <c r="E117" s="43" t="e">
        <f t="shared" si="9"/>
        <v>#DIV/0!</v>
      </c>
    </row>
    <row r="118" spans="1:5" ht="20.100000000000001" customHeight="1" x14ac:dyDescent="0.25">
      <c r="A118" s="39">
        <v>3222</v>
      </c>
      <c r="B118" s="39" t="s">
        <v>45</v>
      </c>
      <c r="C118" s="43"/>
      <c r="D118" s="43">
        <v>1923.83</v>
      </c>
      <c r="E118" s="43" t="e">
        <f t="shared" ref="E118:E124" si="13">(D118/C118)*100</f>
        <v>#DIV/0!</v>
      </c>
    </row>
    <row r="119" spans="1:5" ht="20.100000000000001" customHeight="1" x14ac:dyDescent="0.25">
      <c r="A119" s="39">
        <v>3224</v>
      </c>
      <c r="B119" s="39" t="s">
        <v>47</v>
      </c>
      <c r="C119" s="43"/>
      <c r="D119" s="43">
        <v>1143.31</v>
      </c>
      <c r="E119" s="43" t="e">
        <f t="shared" si="13"/>
        <v>#DIV/0!</v>
      </c>
    </row>
    <row r="120" spans="1:5" ht="20.100000000000001" customHeight="1" x14ac:dyDescent="0.25">
      <c r="A120" s="39">
        <v>3225</v>
      </c>
      <c r="B120" s="39" t="s">
        <v>48</v>
      </c>
      <c r="C120" s="43"/>
      <c r="D120" s="43">
        <v>899.62</v>
      </c>
      <c r="E120" s="43" t="e">
        <f t="shared" si="13"/>
        <v>#DIV/0!</v>
      </c>
    </row>
    <row r="121" spans="1:5" ht="20.100000000000001" customHeight="1" x14ac:dyDescent="0.25">
      <c r="A121" s="39">
        <v>3227</v>
      </c>
      <c r="B121" s="39" t="s">
        <v>175</v>
      </c>
      <c r="C121" s="43"/>
      <c r="D121" s="43">
        <v>509.17</v>
      </c>
      <c r="E121" s="43" t="e">
        <f t="shared" si="13"/>
        <v>#DIV/0!</v>
      </c>
    </row>
    <row r="122" spans="1:5" ht="20.100000000000001" customHeight="1" x14ac:dyDescent="0.25">
      <c r="A122" s="44">
        <v>323</v>
      </c>
      <c r="B122" s="39" t="s">
        <v>50</v>
      </c>
      <c r="C122" s="43"/>
      <c r="D122" s="43">
        <f>SUM(D123:D126)</f>
        <v>4155.37</v>
      </c>
      <c r="E122" s="43" t="e">
        <f t="shared" si="13"/>
        <v>#DIV/0!</v>
      </c>
    </row>
    <row r="123" spans="1:5" ht="20.100000000000001" customHeight="1" x14ac:dyDescent="0.25">
      <c r="A123" s="39">
        <v>3234</v>
      </c>
      <c r="B123" s="39" t="s">
        <v>54</v>
      </c>
      <c r="C123" s="43"/>
      <c r="D123" s="43">
        <v>2728.42</v>
      </c>
      <c r="E123" s="43" t="e">
        <f t="shared" si="13"/>
        <v>#DIV/0!</v>
      </c>
    </row>
    <row r="124" spans="1:5" ht="20.100000000000001" customHeight="1" x14ac:dyDescent="0.25">
      <c r="A124" s="39">
        <v>3236</v>
      </c>
      <c r="B124" s="39" t="s">
        <v>55</v>
      </c>
      <c r="C124" s="43"/>
      <c r="D124" s="43">
        <v>209.45</v>
      </c>
      <c r="E124" s="43" t="e">
        <f t="shared" si="13"/>
        <v>#DIV/0!</v>
      </c>
    </row>
    <row r="125" spans="1:5" ht="20.100000000000001" customHeight="1" x14ac:dyDescent="0.25">
      <c r="A125" s="39">
        <v>3237</v>
      </c>
      <c r="B125" s="39" t="s">
        <v>56</v>
      </c>
      <c r="C125" s="43"/>
      <c r="D125" s="43">
        <v>1175</v>
      </c>
      <c r="E125" s="43" t="e">
        <f t="shared" si="9"/>
        <v>#DIV/0!</v>
      </c>
    </row>
    <row r="126" spans="1:5" ht="20.100000000000001" customHeight="1" x14ac:dyDescent="0.25">
      <c r="A126" s="39">
        <v>3239</v>
      </c>
      <c r="B126" s="39" t="s">
        <v>58</v>
      </c>
      <c r="C126" s="43"/>
      <c r="D126" s="43">
        <v>42.5</v>
      </c>
      <c r="E126" s="43" t="e">
        <f t="shared" si="9"/>
        <v>#DIV/0!</v>
      </c>
    </row>
    <row r="127" spans="1:5" ht="20.100000000000001" customHeight="1" x14ac:dyDescent="0.25">
      <c r="A127" s="44">
        <v>329</v>
      </c>
      <c r="B127" s="39" t="s">
        <v>60</v>
      </c>
      <c r="C127" s="43"/>
      <c r="D127" s="43">
        <f>D128</f>
        <v>94.27</v>
      </c>
      <c r="E127" s="43" t="e">
        <f t="shared" si="9"/>
        <v>#DIV/0!</v>
      </c>
    </row>
    <row r="128" spans="1:5" ht="20.100000000000001" customHeight="1" x14ac:dyDescent="0.25">
      <c r="A128" s="39">
        <v>3291</v>
      </c>
      <c r="B128" s="48" t="s">
        <v>61</v>
      </c>
      <c r="C128" s="43"/>
      <c r="D128" s="43">
        <v>94.27</v>
      </c>
      <c r="E128" s="43" t="e">
        <f t="shared" si="9"/>
        <v>#DIV/0!</v>
      </c>
    </row>
    <row r="129" spans="1:5" ht="20.100000000000001" customHeight="1" x14ac:dyDescent="0.25">
      <c r="A129" s="46">
        <v>37</v>
      </c>
      <c r="B129" s="48" t="s">
        <v>68</v>
      </c>
      <c r="C129" s="43">
        <v>1500</v>
      </c>
      <c r="D129" s="43">
        <v>0</v>
      </c>
      <c r="E129" s="43">
        <f t="shared" si="9"/>
        <v>0</v>
      </c>
    </row>
    <row r="130" spans="1:5" ht="20.100000000000001" customHeight="1" x14ac:dyDescent="0.25">
      <c r="A130" s="66" t="s">
        <v>108</v>
      </c>
      <c r="B130" s="67"/>
      <c r="C130" s="43">
        <f>C131</f>
        <v>3807.12</v>
      </c>
      <c r="D130" s="43">
        <f>D131</f>
        <v>2547.12</v>
      </c>
      <c r="E130" s="43">
        <f t="shared" si="9"/>
        <v>66.904116497509918</v>
      </c>
    </row>
    <row r="131" spans="1:5" ht="19.5" customHeight="1" x14ac:dyDescent="0.25">
      <c r="A131" s="44">
        <v>32</v>
      </c>
      <c r="B131" s="39" t="s">
        <v>37</v>
      </c>
      <c r="C131" s="43">
        <v>3807.12</v>
      </c>
      <c r="D131" s="43">
        <f>D132+D134+D137</f>
        <v>2547.12</v>
      </c>
      <c r="E131" s="43">
        <f t="shared" si="9"/>
        <v>66.904116497509918</v>
      </c>
    </row>
    <row r="132" spans="1:5" ht="20.100000000000001" customHeight="1" x14ac:dyDescent="0.25">
      <c r="A132" s="44">
        <v>321</v>
      </c>
      <c r="B132" s="39" t="s">
        <v>38</v>
      </c>
      <c r="C132" s="43"/>
      <c r="D132" s="43">
        <f>D133</f>
        <v>120</v>
      </c>
      <c r="E132" s="43" t="e">
        <f t="shared" ref="E132:E133" si="14">(D132/C132)*100</f>
        <v>#DIV/0!</v>
      </c>
    </row>
    <row r="133" spans="1:5" ht="20.100000000000001" customHeight="1" x14ac:dyDescent="0.25">
      <c r="A133" s="39">
        <v>3211</v>
      </c>
      <c r="B133" s="39" t="s">
        <v>39</v>
      </c>
      <c r="C133" s="43"/>
      <c r="D133" s="43">
        <v>120</v>
      </c>
      <c r="E133" s="43" t="e">
        <f t="shared" si="14"/>
        <v>#DIV/0!</v>
      </c>
    </row>
    <row r="134" spans="1:5" ht="20.100000000000001" customHeight="1" x14ac:dyDescent="0.25">
      <c r="A134" s="44">
        <v>322</v>
      </c>
      <c r="B134" s="39" t="s">
        <v>161</v>
      </c>
      <c r="C134" s="43"/>
      <c r="D134" s="43">
        <f>SUM(D135:D136)</f>
        <v>307.12</v>
      </c>
      <c r="E134" s="43" t="e">
        <f t="shared" si="9"/>
        <v>#DIV/0!</v>
      </c>
    </row>
    <row r="135" spans="1:5" ht="20.100000000000001" customHeight="1" x14ac:dyDescent="0.25">
      <c r="A135" s="39">
        <v>3221</v>
      </c>
      <c r="B135" s="39" t="s">
        <v>44</v>
      </c>
      <c r="C135" s="43"/>
      <c r="D135" s="43">
        <v>31.74</v>
      </c>
      <c r="E135" s="43" t="e">
        <f t="shared" ref="E135" si="15">(D135/C135)*100</f>
        <v>#DIV/0!</v>
      </c>
    </row>
    <row r="136" spans="1:5" ht="20.100000000000001" customHeight="1" x14ac:dyDescent="0.25">
      <c r="A136" s="39">
        <v>3225</v>
      </c>
      <c r="B136" s="39" t="s">
        <v>48</v>
      </c>
      <c r="C136" s="43"/>
      <c r="D136" s="43">
        <v>275.38</v>
      </c>
      <c r="E136" s="43" t="e">
        <f t="shared" si="9"/>
        <v>#DIV/0!</v>
      </c>
    </row>
    <row r="137" spans="1:5" ht="20.100000000000001" customHeight="1" x14ac:dyDescent="0.25">
      <c r="A137" s="44">
        <v>323</v>
      </c>
      <c r="B137" s="39" t="s">
        <v>50</v>
      </c>
      <c r="C137" s="43"/>
      <c r="D137" s="43">
        <f>D138</f>
        <v>2120</v>
      </c>
      <c r="E137" s="43" t="e">
        <f t="shared" ref="E137:E138" si="16">(D137/C137)*100</f>
        <v>#DIV/0!</v>
      </c>
    </row>
    <row r="138" spans="1:5" ht="20.100000000000001" customHeight="1" x14ac:dyDescent="0.25">
      <c r="A138" s="39">
        <v>3231</v>
      </c>
      <c r="B138" s="39" t="s">
        <v>51</v>
      </c>
      <c r="C138" s="43"/>
      <c r="D138" s="43">
        <v>2120</v>
      </c>
      <c r="E138" s="43" t="e">
        <f t="shared" si="16"/>
        <v>#DIV/0!</v>
      </c>
    </row>
    <row r="139" spans="1:5" ht="20.100000000000001" customHeight="1" x14ac:dyDescent="0.25">
      <c r="A139" s="66" t="s">
        <v>104</v>
      </c>
      <c r="B139" s="67"/>
      <c r="C139" s="43">
        <f>C140+C159+C162</f>
        <v>335516.78000000003</v>
      </c>
      <c r="D139" s="43">
        <f>D140+D159+D162</f>
        <v>276056.75400000002</v>
      </c>
      <c r="E139" s="43">
        <f t="shared" si="9"/>
        <v>82.278076822268019</v>
      </c>
    </row>
    <row r="140" spans="1:5" ht="19.5" customHeight="1" x14ac:dyDescent="0.25">
      <c r="A140" s="44">
        <v>32</v>
      </c>
      <c r="B140" s="39" t="s">
        <v>37</v>
      </c>
      <c r="C140" s="43">
        <v>281185.5</v>
      </c>
      <c r="D140" s="43">
        <f>D141+D144+D148+D155+D153</f>
        <v>233857.93400000001</v>
      </c>
      <c r="E140" s="43">
        <f t="shared" si="9"/>
        <v>83.168560967759717</v>
      </c>
    </row>
    <row r="141" spans="1:5" ht="20.100000000000001" customHeight="1" x14ac:dyDescent="0.25">
      <c r="A141" s="44">
        <v>321</v>
      </c>
      <c r="B141" s="39" t="s">
        <v>38</v>
      </c>
      <c r="C141" s="43"/>
      <c r="D141" s="43">
        <f>SUM(D142:D143)</f>
        <v>36785.700000000004</v>
      </c>
      <c r="E141" s="43" t="e">
        <f t="shared" si="9"/>
        <v>#DIV/0!</v>
      </c>
    </row>
    <row r="142" spans="1:5" ht="20.100000000000001" customHeight="1" x14ac:dyDescent="0.25">
      <c r="A142" s="39">
        <v>3211</v>
      </c>
      <c r="B142" s="39" t="s">
        <v>39</v>
      </c>
      <c r="C142" s="43"/>
      <c r="D142" s="43">
        <v>1875.4</v>
      </c>
      <c r="E142" s="43" t="e">
        <f t="shared" si="9"/>
        <v>#DIV/0!</v>
      </c>
    </row>
    <row r="143" spans="1:5" ht="20.100000000000001" customHeight="1" x14ac:dyDescent="0.25">
      <c r="A143" s="39">
        <v>3212</v>
      </c>
      <c r="B143" s="48" t="s">
        <v>40</v>
      </c>
      <c r="C143" s="43"/>
      <c r="D143" s="43">
        <v>34910.300000000003</v>
      </c>
      <c r="E143" s="43" t="e">
        <f t="shared" si="9"/>
        <v>#DIV/0!</v>
      </c>
    </row>
    <row r="144" spans="1:5" ht="20.100000000000001" customHeight="1" x14ac:dyDescent="0.25">
      <c r="A144" s="44">
        <v>322</v>
      </c>
      <c r="B144" s="39" t="s">
        <v>161</v>
      </c>
      <c r="C144" s="43"/>
      <c r="D144" s="43">
        <f>SUM(D145:D147)</f>
        <v>189180.87</v>
      </c>
      <c r="E144" s="43" t="e">
        <f t="shared" si="9"/>
        <v>#DIV/0!</v>
      </c>
    </row>
    <row r="145" spans="1:5" ht="20.100000000000001" customHeight="1" x14ac:dyDescent="0.25">
      <c r="A145" s="39">
        <v>3221</v>
      </c>
      <c r="B145" s="39" t="s">
        <v>44</v>
      </c>
      <c r="C145" s="43"/>
      <c r="D145" s="43">
        <v>709.93</v>
      </c>
      <c r="E145" s="43" t="e">
        <f t="shared" si="9"/>
        <v>#DIV/0!</v>
      </c>
    </row>
    <row r="146" spans="1:5" ht="20.100000000000001" customHeight="1" x14ac:dyDescent="0.25">
      <c r="A146" s="39">
        <v>3222</v>
      </c>
      <c r="B146" s="39" t="s">
        <v>45</v>
      </c>
      <c r="C146" s="43"/>
      <c r="D146" s="43">
        <v>188456.84</v>
      </c>
      <c r="E146" s="43" t="e">
        <f t="shared" si="9"/>
        <v>#DIV/0!</v>
      </c>
    </row>
    <row r="147" spans="1:5" ht="20.100000000000001" customHeight="1" x14ac:dyDescent="0.25">
      <c r="A147" s="39">
        <v>3225</v>
      </c>
      <c r="B147" s="39" t="s">
        <v>48</v>
      </c>
      <c r="C147" s="43"/>
      <c r="D147" s="43">
        <v>14.1</v>
      </c>
      <c r="E147" s="43" t="e">
        <f t="shared" si="9"/>
        <v>#DIV/0!</v>
      </c>
    </row>
    <row r="148" spans="1:5" ht="20.100000000000001" customHeight="1" x14ac:dyDescent="0.25">
      <c r="A148" s="44">
        <v>323</v>
      </c>
      <c r="B148" s="39" t="s">
        <v>50</v>
      </c>
      <c r="C148" s="43"/>
      <c r="D148" s="43">
        <f>SUM(D149:D152)</f>
        <v>4204.6899999999996</v>
      </c>
      <c r="E148" s="43" t="e">
        <f t="shared" si="9"/>
        <v>#DIV/0!</v>
      </c>
    </row>
    <row r="149" spans="1:5" ht="20.100000000000001" customHeight="1" x14ac:dyDescent="0.25">
      <c r="A149" s="39">
        <v>3231</v>
      </c>
      <c r="B149" s="39" t="s">
        <v>51</v>
      </c>
      <c r="C149" s="43"/>
      <c r="D149" s="43">
        <v>250</v>
      </c>
      <c r="E149" s="43" t="e">
        <f t="shared" si="9"/>
        <v>#DIV/0!</v>
      </c>
    </row>
    <row r="150" spans="1:5" ht="20.100000000000001" customHeight="1" x14ac:dyDescent="0.25">
      <c r="A150" s="39">
        <v>3235</v>
      </c>
      <c r="B150" s="39" t="s">
        <v>196</v>
      </c>
      <c r="C150" s="43"/>
      <c r="D150" s="43">
        <v>875</v>
      </c>
      <c r="E150" s="43" t="e">
        <f t="shared" si="9"/>
        <v>#DIV/0!</v>
      </c>
    </row>
    <row r="151" spans="1:5" ht="20.100000000000001" customHeight="1" x14ac:dyDescent="0.25">
      <c r="A151" s="39">
        <v>3237</v>
      </c>
      <c r="B151" s="39" t="s">
        <v>56</v>
      </c>
      <c r="C151" s="43"/>
      <c r="D151" s="43">
        <v>2746.77</v>
      </c>
      <c r="E151" s="43" t="e">
        <f t="shared" si="9"/>
        <v>#DIV/0!</v>
      </c>
    </row>
    <row r="152" spans="1:5" ht="20.100000000000001" customHeight="1" x14ac:dyDescent="0.25">
      <c r="A152" s="39">
        <v>3239</v>
      </c>
      <c r="B152" s="39" t="s">
        <v>58</v>
      </c>
      <c r="C152" s="43"/>
      <c r="D152" s="43">
        <v>332.92</v>
      </c>
      <c r="E152" s="43" t="e">
        <f t="shared" si="9"/>
        <v>#DIV/0!</v>
      </c>
    </row>
    <row r="153" spans="1:5" ht="20.100000000000001" customHeight="1" x14ac:dyDescent="0.25">
      <c r="A153" s="44">
        <v>324</v>
      </c>
      <c r="B153" s="39" t="s">
        <v>59</v>
      </c>
      <c r="C153" s="43"/>
      <c r="D153" s="43">
        <f>D154</f>
        <v>694.4</v>
      </c>
      <c r="E153" s="43" t="e">
        <f t="shared" ref="E153:E154" si="17">(D153/C153)*100</f>
        <v>#DIV/0!</v>
      </c>
    </row>
    <row r="154" spans="1:5" ht="20.100000000000001" customHeight="1" x14ac:dyDescent="0.25">
      <c r="A154" s="39">
        <v>3241</v>
      </c>
      <c r="B154" s="48" t="s">
        <v>59</v>
      </c>
      <c r="C154" s="43"/>
      <c r="D154" s="43">
        <v>694.4</v>
      </c>
      <c r="E154" s="43" t="e">
        <f t="shared" si="17"/>
        <v>#DIV/0!</v>
      </c>
    </row>
    <row r="155" spans="1:5" ht="20.100000000000001" customHeight="1" x14ac:dyDescent="0.25">
      <c r="A155" s="44">
        <v>329</v>
      </c>
      <c r="B155" s="39" t="s">
        <v>60</v>
      </c>
      <c r="C155" s="43"/>
      <c r="D155" s="43">
        <f>SUM(D156:D158)</f>
        <v>2992.2739999999999</v>
      </c>
      <c r="E155" s="43" t="e">
        <f>(D155/C155)*100</f>
        <v>#DIV/0!</v>
      </c>
    </row>
    <row r="156" spans="1:5" ht="20.100000000000001" customHeight="1" x14ac:dyDescent="0.25">
      <c r="A156" s="39">
        <v>3291</v>
      </c>
      <c r="B156" s="48" t="s">
        <v>61</v>
      </c>
      <c r="C156" s="43"/>
      <c r="D156" s="43">
        <v>949.93</v>
      </c>
      <c r="E156" s="43" t="e">
        <f>(D156/C156)*100</f>
        <v>#DIV/0!</v>
      </c>
    </row>
    <row r="157" spans="1:5" ht="20.100000000000001" customHeight="1" x14ac:dyDescent="0.25">
      <c r="A157" s="39">
        <v>3295</v>
      </c>
      <c r="B157" s="39" t="s">
        <v>64</v>
      </c>
      <c r="C157" s="43"/>
      <c r="D157" s="43">
        <v>610.54399999999998</v>
      </c>
      <c r="E157" s="43" t="e">
        <f>(D157/C157)*100</f>
        <v>#DIV/0!</v>
      </c>
    </row>
    <row r="158" spans="1:5" ht="20.100000000000001" customHeight="1" x14ac:dyDescent="0.25">
      <c r="A158" s="39">
        <v>3299</v>
      </c>
      <c r="B158" s="39" t="s">
        <v>60</v>
      </c>
      <c r="C158" s="43"/>
      <c r="D158" s="43">
        <v>1431.8</v>
      </c>
      <c r="E158" s="43" t="e">
        <f>(D158/C158)*100</f>
        <v>#DIV/0!</v>
      </c>
    </row>
    <row r="159" spans="1:5" ht="20.100000000000001" customHeight="1" x14ac:dyDescent="0.25">
      <c r="A159" s="46">
        <v>37</v>
      </c>
      <c r="B159" s="48" t="s">
        <v>68</v>
      </c>
      <c r="C159" s="43">
        <v>52500</v>
      </c>
      <c r="D159" s="43">
        <f>D160</f>
        <v>40367.54</v>
      </c>
      <c r="E159" s="43">
        <f t="shared" si="9"/>
        <v>76.890552380952386</v>
      </c>
    </row>
    <row r="160" spans="1:5" ht="20.100000000000001" customHeight="1" x14ac:dyDescent="0.25">
      <c r="A160" s="44">
        <v>372</v>
      </c>
      <c r="B160" s="48" t="s">
        <v>173</v>
      </c>
      <c r="C160" s="43"/>
      <c r="D160" s="43">
        <f>D161</f>
        <v>40367.54</v>
      </c>
      <c r="E160" s="43" t="e">
        <f t="shared" si="9"/>
        <v>#DIV/0!</v>
      </c>
    </row>
    <row r="161" spans="1:5" ht="20.100000000000001" customHeight="1" x14ac:dyDescent="0.25">
      <c r="A161" s="39">
        <v>3722</v>
      </c>
      <c r="B161" s="48" t="s">
        <v>70</v>
      </c>
      <c r="C161" s="43"/>
      <c r="D161" s="43">
        <v>40367.54</v>
      </c>
      <c r="E161" s="43" t="e">
        <f t="shared" si="9"/>
        <v>#DIV/0!</v>
      </c>
    </row>
    <row r="162" spans="1:5" ht="20.100000000000001" customHeight="1" x14ac:dyDescent="0.25">
      <c r="A162" s="46">
        <v>38</v>
      </c>
      <c r="B162" s="48" t="s">
        <v>167</v>
      </c>
      <c r="C162" s="43">
        <v>1831.28</v>
      </c>
      <c r="D162" s="43">
        <f>D163</f>
        <v>1831.28</v>
      </c>
      <c r="E162" s="43">
        <f t="shared" ref="E162:E164" si="18">(D162/C162)*100</f>
        <v>100</v>
      </c>
    </row>
    <row r="163" spans="1:5" ht="20.100000000000001" customHeight="1" x14ac:dyDescent="0.25">
      <c r="A163" s="46">
        <v>381</v>
      </c>
      <c r="B163" s="47" t="s">
        <v>23</v>
      </c>
      <c r="C163" s="43"/>
      <c r="D163" s="43">
        <f>D164</f>
        <v>1831.28</v>
      </c>
      <c r="E163" s="43" t="e">
        <f t="shared" si="18"/>
        <v>#DIV/0!</v>
      </c>
    </row>
    <row r="164" spans="1:5" ht="20.100000000000001" customHeight="1" x14ac:dyDescent="0.25">
      <c r="A164" s="45">
        <v>3812</v>
      </c>
      <c r="B164" s="39" t="s">
        <v>168</v>
      </c>
      <c r="C164" s="43"/>
      <c r="D164" s="43">
        <v>1831.28</v>
      </c>
      <c r="E164" s="43" t="e">
        <f t="shared" si="18"/>
        <v>#DIV/0!</v>
      </c>
    </row>
    <row r="165" spans="1:5" ht="20.100000000000001" customHeight="1" x14ac:dyDescent="0.25">
      <c r="A165" s="66" t="s">
        <v>105</v>
      </c>
      <c r="B165" s="67"/>
      <c r="C165" s="43">
        <f>C166</f>
        <v>5715.87</v>
      </c>
      <c r="D165" s="43">
        <f>D166</f>
        <v>2622.58</v>
      </c>
      <c r="E165" s="43">
        <f t="shared" si="9"/>
        <v>45.882429096532981</v>
      </c>
    </row>
    <row r="166" spans="1:5" ht="19.5" customHeight="1" x14ac:dyDescent="0.25">
      <c r="A166" s="44">
        <v>32</v>
      </c>
      <c r="B166" s="39" t="s">
        <v>37</v>
      </c>
      <c r="C166" s="43">
        <v>5715.87</v>
      </c>
      <c r="D166" s="43">
        <f>D167+D169</f>
        <v>2622.58</v>
      </c>
      <c r="E166" s="43">
        <f t="shared" si="9"/>
        <v>45.882429096532981</v>
      </c>
    </row>
    <row r="167" spans="1:5" ht="20.100000000000001" customHeight="1" x14ac:dyDescent="0.25">
      <c r="A167" s="44">
        <v>321</v>
      </c>
      <c r="B167" s="39" t="s">
        <v>38</v>
      </c>
      <c r="C167" s="43"/>
      <c r="D167" s="43">
        <f>D168</f>
        <v>1292.8599999999999</v>
      </c>
      <c r="E167" s="43" t="e">
        <f t="shared" ref="E167:E168" si="19">(D167/C167)*100</f>
        <v>#DIV/0!</v>
      </c>
    </row>
    <row r="168" spans="1:5" ht="20.100000000000001" customHeight="1" x14ac:dyDescent="0.25">
      <c r="A168" s="39">
        <v>3211</v>
      </c>
      <c r="B168" s="39" t="s">
        <v>39</v>
      </c>
      <c r="C168" s="43"/>
      <c r="D168" s="43">
        <v>1292.8599999999999</v>
      </c>
      <c r="E168" s="43" t="e">
        <f t="shared" si="19"/>
        <v>#DIV/0!</v>
      </c>
    </row>
    <row r="169" spans="1:5" ht="20.100000000000001" customHeight="1" x14ac:dyDescent="0.25">
      <c r="A169" s="44">
        <v>322</v>
      </c>
      <c r="B169" s="39" t="s">
        <v>43</v>
      </c>
      <c r="C169" s="43"/>
      <c r="D169" s="43">
        <f>SUM(D170:D172)</f>
        <v>1329.72</v>
      </c>
      <c r="E169" s="43" t="e">
        <f t="shared" si="9"/>
        <v>#DIV/0!</v>
      </c>
    </row>
    <row r="170" spans="1:5" ht="20.100000000000001" customHeight="1" x14ac:dyDescent="0.25">
      <c r="A170" s="39">
        <v>3221</v>
      </c>
      <c r="B170" s="39" t="s">
        <v>44</v>
      </c>
      <c r="C170" s="43"/>
      <c r="D170" s="43">
        <v>411.13</v>
      </c>
      <c r="E170" s="43" t="e">
        <f t="shared" si="9"/>
        <v>#DIV/0!</v>
      </c>
    </row>
    <row r="171" spans="1:5" ht="20.100000000000001" customHeight="1" x14ac:dyDescent="0.25">
      <c r="A171" s="39">
        <v>3224</v>
      </c>
      <c r="B171" s="39" t="s">
        <v>47</v>
      </c>
      <c r="C171" s="43"/>
      <c r="D171" s="43">
        <v>492.4</v>
      </c>
      <c r="E171" s="43" t="e">
        <f t="shared" si="9"/>
        <v>#DIV/0!</v>
      </c>
    </row>
    <row r="172" spans="1:5" ht="20.100000000000001" customHeight="1" x14ac:dyDescent="0.25">
      <c r="A172" s="39">
        <v>3225</v>
      </c>
      <c r="B172" s="39" t="s">
        <v>48</v>
      </c>
      <c r="C172" s="43"/>
      <c r="D172" s="43">
        <v>426.19</v>
      </c>
      <c r="E172" s="43" t="e">
        <f t="shared" si="9"/>
        <v>#DIV/0!</v>
      </c>
    </row>
    <row r="173" spans="1:5" ht="20.100000000000001" customHeight="1" x14ac:dyDescent="0.25">
      <c r="A173" s="66" t="s">
        <v>107</v>
      </c>
      <c r="B173" s="67"/>
      <c r="C173" s="43">
        <f>C174</f>
        <v>8682.09</v>
      </c>
      <c r="D173" s="43">
        <f>D174</f>
        <v>7448.4999999999991</v>
      </c>
      <c r="E173" s="43">
        <f t="shared" si="9"/>
        <v>85.791554798441368</v>
      </c>
    </row>
    <row r="174" spans="1:5" ht="19.5" customHeight="1" x14ac:dyDescent="0.25">
      <c r="A174" s="44">
        <v>32</v>
      </c>
      <c r="B174" s="39" t="s">
        <v>37</v>
      </c>
      <c r="C174" s="43">
        <v>8682.09</v>
      </c>
      <c r="D174" s="43">
        <f>D175+D177+D181+D185+D187</f>
        <v>7448.4999999999991</v>
      </c>
      <c r="E174" s="43">
        <f t="shared" si="9"/>
        <v>85.791554798441368</v>
      </c>
    </row>
    <row r="175" spans="1:5" ht="20.100000000000001" customHeight="1" x14ac:dyDescent="0.25">
      <c r="A175" s="44">
        <v>321</v>
      </c>
      <c r="B175" s="39" t="s">
        <v>38</v>
      </c>
      <c r="C175" s="43"/>
      <c r="D175" s="43">
        <f>D176</f>
        <v>208</v>
      </c>
      <c r="E175" s="43" t="e">
        <f t="shared" si="9"/>
        <v>#DIV/0!</v>
      </c>
    </row>
    <row r="176" spans="1:5" ht="20.100000000000001" customHeight="1" x14ac:dyDescent="0.25">
      <c r="A176" s="39">
        <v>3211</v>
      </c>
      <c r="B176" s="39" t="s">
        <v>39</v>
      </c>
      <c r="C176" s="43"/>
      <c r="D176" s="43">
        <v>208</v>
      </c>
      <c r="E176" s="43" t="e">
        <f t="shared" si="9"/>
        <v>#DIV/0!</v>
      </c>
    </row>
    <row r="177" spans="1:5" ht="20.100000000000001" customHeight="1" x14ac:dyDescent="0.25">
      <c r="A177" s="44">
        <v>322</v>
      </c>
      <c r="B177" s="39" t="s">
        <v>161</v>
      </c>
      <c r="C177" s="43"/>
      <c r="D177" s="43">
        <f>SUM(D178:D180)</f>
        <v>364.45</v>
      </c>
      <c r="E177" s="43" t="e">
        <f t="shared" si="9"/>
        <v>#DIV/0!</v>
      </c>
    </row>
    <row r="178" spans="1:5" ht="20.100000000000001" customHeight="1" x14ac:dyDescent="0.25">
      <c r="A178" s="39">
        <v>3221</v>
      </c>
      <c r="B178" s="39" t="s">
        <v>44</v>
      </c>
      <c r="C178" s="43"/>
      <c r="D178" s="43">
        <v>44.87</v>
      </c>
      <c r="E178" s="43" t="e">
        <f t="shared" si="9"/>
        <v>#DIV/0!</v>
      </c>
    </row>
    <row r="179" spans="1:5" ht="20.100000000000001" customHeight="1" x14ac:dyDescent="0.25">
      <c r="A179" s="39">
        <v>3222</v>
      </c>
      <c r="B179" s="39" t="s">
        <v>45</v>
      </c>
      <c r="C179" s="43"/>
      <c r="D179" s="43">
        <v>192.75</v>
      </c>
      <c r="E179" s="43" t="e">
        <f t="shared" si="9"/>
        <v>#DIV/0!</v>
      </c>
    </row>
    <row r="180" spans="1:5" ht="20.100000000000001" customHeight="1" x14ac:dyDescent="0.25">
      <c r="A180" s="39">
        <v>3224</v>
      </c>
      <c r="B180" s="39" t="s">
        <v>47</v>
      </c>
      <c r="C180" s="43"/>
      <c r="D180" s="43">
        <v>126.83</v>
      </c>
      <c r="E180" s="43" t="e">
        <f t="shared" si="9"/>
        <v>#DIV/0!</v>
      </c>
    </row>
    <row r="181" spans="1:5" ht="20.100000000000001" customHeight="1" x14ac:dyDescent="0.25">
      <c r="A181" s="44">
        <v>323</v>
      </c>
      <c r="B181" s="39" t="s">
        <v>50</v>
      </c>
      <c r="C181" s="43"/>
      <c r="D181" s="43">
        <f>SUM(D182:D184)</f>
        <v>6609.15</v>
      </c>
      <c r="E181" s="43" t="e">
        <f t="shared" si="9"/>
        <v>#DIV/0!</v>
      </c>
    </row>
    <row r="182" spans="1:5" ht="20.100000000000001" customHeight="1" x14ac:dyDescent="0.25">
      <c r="A182" s="39">
        <v>3232</v>
      </c>
      <c r="B182" s="39" t="s">
        <v>52</v>
      </c>
      <c r="C182" s="43"/>
      <c r="D182" s="43">
        <v>5945.41</v>
      </c>
      <c r="E182" s="43" t="e">
        <f t="shared" si="9"/>
        <v>#DIV/0!</v>
      </c>
    </row>
    <row r="183" spans="1:5" ht="20.100000000000001" customHeight="1" x14ac:dyDescent="0.25">
      <c r="A183" s="39">
        <v>3236</v>
      </c>
      <c r="B183" s="39" t="s">
        <v>55</v>
      </c>
      <c r="C183" s="43"/>
      <c r="D183" s="43">
        <v>215.82</v>
      </c>
      <c r="E183" s="43" t="e">
        <f t="shared" si="9"/>
        <v>#DIV/0!</v>
      </c>
    </row>
    <row r="184" spans="1:5" ht="20.100000000000001" customHeight="1" x14ac:dyDescent="0.25">
      <c r="A184" s="39">
        <v>3237</v>
      </c>
      <c r="B184" s="39" t="s">
        <v>56</v>
      </c>
      <c r="C184" s="43"/>
      <c r="D184" s="43">
        <v>447.92</v>
      </c>
      <c r="E184" s="43" t="e">
        <f t="shared" si="9"/>
        <v>#DIV/0!</v>
      </c>
    </row>
    <row r="185" spans="1:5" ht="20.100000000000001" customHeight="1" x14ac:dyDescent="0.25">
      <c r="A185" s="44">
        <v>324</v>
      </c>
      <c r="B185" s="39" t="s">
        <v>59</v>
      </c>
      <c r="C185" s="43"/>
      <c r="D185" s="43">
        <f>D186</f>
        <v>121.9</v>
      </c>
      <c r="E185" s="43" t="e">
        <f t="shared" si="9"/>
        <v>#DIV/0!</v>
      </c>
    </row>
    <row r="186" spans="1:5" ht="20.100000000000001" customHeight="1" x14ac:dyDescent="0.25">
      <c r="A186" s="39">
        <v>3241</v>
      </c>
      <c r="B186" s="48" t="s">
        <v>59</v>
      </c>
      <c r="C186" s="43"/>
      <c r="D186" s="43">
        <v>121.9</v>
      </c>
      <c r="E186" s="43" t="e">
        <f t="shared" si="9"/>
        <v>#DIV/0!</v>
      </c>
    </row>
    <row r="187" spans="1:5" ht="20.100000000000001" customHeight="1" x14ac:dyDescent="0.25">
      <c r="A187" s="44">
        <v>329</v>
      </c>
      <c r="B187" s="39" t="s">
        <v>60</v>
      </c>
      <c r="C187" s="43"/>
      <c r="D187" s="43">
        <f>SUM(D188:D189)</f>
        <v>145</v>
      </c>
      <c r="E187" s="43" t="e">
        <f t="shared" si="9"/>
        <v>#DIV/0!</v>
      </c>
    </row>
    <row r="188" spans="1:5" ht="20.100000000000001" customHeight="1" x14ac:dyDescent="0.25">
      <c r="A188" s="39">
        <v>3294</v>
      </c>
      <c r="B188" s="39" t="s">
        <v>63</v>
      </c>
      <c r="C188" s="43"/>
      <c r="D188" s="43">
        <v>95</v>
      </c>
      <c r="E188" s="43" t="e">
        <f t="shared" si="9"/>
        <v>#DIV/0!</v>
      </c>
    </row>
    <row r="189" spans="1:5" ht="20.100000000000001" customHeight="1" x14ac:dyDescent="0.25">
      <c r="A189" s="39">
        <v>3295</v>
      </c>
      <c r="B189" s="39" t="s">
        <v>64</v>
      </c>
      <c r="C189" s="43"/>
      <c r="D189" s="43">
        <v>50</v>
      </c>
      <c r="E189" s="43" t="e">
        <f t="shared" si="9"/>
        <v>#DIV/0!</v>
      </c>
    </row>
    <row r="190" spans="1:5" ht="20.100000000000001" customHeight="1" x14ac:dyDescent="0.25">
      <c r="A190" s="66" t="s">
        <v>163</v>
      </c>
      <c r="B190" s="67"/>
      <c r="C190" s="43">
        <f>C191</f>
        <v>14419.7</v>
      </c>
      <c r="D190" s="43">
        <f>D191</f>
        <v>6905.9100000000008</v>
      </c>
      <c r="E190" s="43">
        <f t="shared" si="9"/>
        <v>47.892189157888168</v>
      </c>
    </row>
    <row r="191" spans="1:5" ht="19.5" customHeight="1" x14ac:dyDescent="0.25">
      <c r="A191" s="44">
        <v>32</v>
      </c>
      <c r="B191" s="39" t="s">
        <v>37</v>
      </c>
      <c r="C191" s="43">
        <v>14419.7</v>
      </c>
      <c r="D191" s="43">
        <f>D192+D197+D201</f>
        <v>6905.9100000000008</v>
      </c>
      <c r="E191" s="43">
        <f t="shared" si="9"/>
        <v>47.892189157888168</v>
      </c>
    </row>
    <row r="192" spans="1:5" ht="20.100000000000001" customHeight="1" x14ac:dyDescent="0.25">
      <c r="A192" s="44">
        <v>322</v>
      </c>
      <c r="B192" s="39" t="s">
        <v>161</v>
      </c>
      <c r="C192" s="43"/>
      <c r="D192" s="43">
        <f>SUM(D193:D196)</f>
        <v>1973.02</v>
      </c>
      <c r="E192" s="43" t="e">
        <f t="shared" si="9"/>
        <v>#DIV/0!</v>
      </c>
    </row>
    <row r="193" spans="1:5" ht="20.100000000000001" customHeight="1" x14ac:dyDescent="0.25">
      <c r="A193" s="39">
        <v>3221</v>
      </c>
      <c r="B193" s="39" t="s">
        <v>44</v>
      </c>
      <c r="C193" s="43"/>
      <c r="D193" s="43">
        <v>904.2</v>
      </c>
      <c r="E193" s="43" t="e">
        <f t="shared" si="9"/>
        <v>#DIV/0!</v>
      </c>
    </row>
    <row r="194" spans="1:5" ht="20.100000000000001" customHeight="1" x14ac:dyDescent="0.25">
      <c r="A194" s="39">
        <v>3224</v>
      </c>
      <c r="B194" s="39" t="s">
        <v>47</v>
      </c>
      <c r="C194" s="43"/>
      <c r="D194" s="43">
        <v>90</v>
      </c>
      <c r="E194" s="43" t="e">
        <f t="shared" si="9"/>
        <v>#DIV/0!</v>
      </c>
    </row>
    <row r="195" spans="1:5" ht="18.75" customHeight="1" x14ac:dyDescent="0.25">
      <c r="A195" s="39">
        <v>3225</v>
      </c>
      <c r="B195" s="39" t="s">
        <v>48</v>
      </c>
      <c r="C195" s="43"/>
      <c r="D195" s="43">
        <v>930.54</v>
      </c>
      <c r="E195" s="43" t="e">
        <f t="shared" si="9"/>
        <v>#DIV/0!</v>
      </c>
    </row>
    <row r="196" spans="1:5" ht="18.75" customHeight="1" x14ac:dyDescent="0.25">
      <c r="A196" s="39">
        <v>3227</v>
      </c>
      <c r="B196" s="39" t="s">
        <v>197</v>
      </c>
      <c r="C196" s="43"/>
      <c r="D196" s="43">
        <v>48.28</v>
      </c>
      <c r="E196" s="43" t="e">
        <f t="shared" si="9"/>
        <v>#DIV/0!</v>
      </c>
    </row>
    <row r="197" spans="1:5" ht="20.100000000000001" customHeight="1" x14ac:dyDescent="0.25">
      <c r="A197" s="44">
        <v>323</v>
      </c>
      <c r="B197" s="39" t="s">
        <v>50</v>
      </c>
      <c r="C197" s="43"/>
      <c r="D197" s="43">
        <f>SUM(D198:D200)</f>
        <v>4761.92</v>
      </c>
      <c r="E197" s="43" t="e">
        <f t="shared" ref="E197:E200" si="20">(D197/C197)*100</f>
        <v>#DIV/0!</v>
      </c>
    </row>
    <row r="198" spans="1:5" ht="20.100000000000001" customHeight="1" x14ac:dyDescent="0.25">
      <c r="A198" s="45">
        <v>3232</v>
      </c>
      <c r="B198" s="39" t="s">
        <v>52</v>
      </c>
      <c r="C198" s="43"/>
      <c r="D198" s="43">
        <v>1829.25</v>
      </c>
      <c r="E198" s="43" t="e">
        <f t="shared" si="20"/>
        <v>#DIV/0!</v>
      </c>
    </row>
    <row r="199" spans="1:5" ht="20.100000000000001" customHeight="1" x14ac:dyDescent="0.25">
      <c r="A199" s="45">
        <v>3234</v>
      </c>
      <c r="B199" s="39" t="s">
        <v>54</v>
      </c>
      <c r="C199" s="43"/>
      <c r="D199" s="43">
        <v>2565.17</v>
      </c>
      <c r="E199" s="43" t="e">
        <f t="shared" si="20"/>
        <v>#DIV/0!</v>
      </c>
    </row>
    <row r="200" spans="1:5" ht="20.100000000000001" customHeight="1" x14ac:dyDescent="0.25">
      <c r="A200" s="39">
        <v>3236</v>
      </c>
      <c r="B200" s="39" t="s">
        <v>55</v>
      </c>
      <c r="C200" s="43"/>
      <c r="D200" s="43">
        <v>367.5</v>
      </c>
      <c r="E200" s="43" t="e">
        <f t="shared" si="20"/>
        <v>#DIV/0!</v>
      </c>
    </row>
    <row r="201" spans="1:5" ht="20.100000000000001" customHeight="1" x14ac:dyDescent="0.25">
      <c r="A201" s="44">
        <v>329</v>
      </c>
      <c r="B201" s="39" t="s">
        <v>60</v>
      </c>
      <c r="C201" s="43"/>
      <c r="D201" s="43">
        <f>D202</f>
        <v>170.97</v>
      </c>
      <c r="E201" s="43" t="e">
        <f t="shared" ref="E201:E297" si="21">(D201/C201)*100</f>
        <v>#DIV/0!</v>
      </c>
    </row>
    <row r="202" spans="1:5" ht="20.100000000000001" customHeight="1" x14ac:dyDescent="0.25">
      <c r="A202" s="39">
        <v>3291</v>
      </c>
      <c r="B202" s="48" t="s">
        <v>61</v>
      </c>
      <c r="C202" s="43"/>
      <c r="D202" s="43">
        <v>170.97</v>
      </c>
      <c r="E202" s="43" t="e">
        <f t="shared" si="21"/>
        <v>#DIV/0!</v>
      </c>
    </row>
    <row r="203" spans="1:5" ht="20.100000000000001" customHeight="1" x14ac:dyDescent="0.25">
      <c r="A203" s="66" t="s">
        <v>178</v>
      </c>
      <c r="B203" s="67"/>
      <c r="C203" s="43">
        <f>C204</f>
        <v>2240</v>
      </c>
      <c r="D203" s="43">
        <f>D204</f>
        <v>0</v>
      </c>
      <c r="E203" s="43">
        <f t="shared" ref="E203:E204" si="22">(D203/C203)*100</f>
        <v>0</v>
      </c>
    </row>
    <row r="204" spans="1:5" ht="19.5" customHeight="1" x14ac:dyDescent="0.25">
      <c r="A204" s="44">
        <v>32</v>
      </c>
      <c r="B204" s="39" t="s">
        <v>37</v>
      </c>
      <c r="C204" s="43">
        <v>2240</v>
      </c>
      <c r="D204" s="43">
        <v>0</v>
      </c>
      <c r="E204" s="43">
        <f t="shared" si="22"/>
        <v>0</v>
      </c>
    </row>
    <row r="205" spans="1:5" ht="20.100000000000001" customHeight="1" x14ac:dyDescent="0.25">
      <c r="A205" s="66" t="s">
        <v>109</v>
      </c>
      <c r="B205" s="67"/>
      <c r="C205" s="43">
        <f>C206</f>
        <v>2372.17</v>
      </c>
      <c r="D205" s="43">
        <f>D206</f>
        <v>2372.17</v>
      </c>
      <c r="E205" s="43">
        <f t="shared" si="21"/>
        <v>100</v>
      </c>
    </row>
    <row r="206" spans="1:5" ht="19.5" customHeight="1" x14ac:dyDescent="0.25">
      <c r="A206" s="44">
        <v>32</v>
      </c>
      <c r="B206" s="39" t="s">
        <v>37</v>
      </c>
      <c r="C206" s="43">
        <v>2372.17</v>
      </c>
      <c r="D206" s="43">
        <f>D207+D210</f>
        <v>2372.17</v>
      </c>
      <c r="E206" s="43">
        <f t="shared" si="21"/>
        <v>100</v>
      </c>
    </row>
    <row r="207" spans="1:5" ht="20.100000000000001" customHeight="1" x14ac:dyDescent="0.25">
      <c r="A207" s="44">
        <v>321</v>
      </c>
      <c r="B207" s="39" t="s">
        <v>38</v>
      </c>
      <c r="C207" s="43"/>
      <c r="D207" s="43">
        <f>SUM(D208:D209)</f>
        <v>1071.96</v>
      </c>
      <c r="E207" s="43" t="e">
        <f t="shared" si="21"/>
        <v>#DIV/0!</v>
      </c>
    </row>
    <row r="208" spans="1:5" ht="20.100000000000001" customHeight="1" x14ac:dyDescent="0.25">
      <c r="A208" s="39">
        <v>3211</v>
      </c>
      <c r="B208" s="39" t="s">
        <v>39</v>
      </c>
      <c r="C208" s="43"/>
      <c r="D208" s="43">
        <v>961.96</v>
      </c>
      <c r="E208" s="43" t="e">
        <f t="shared" si="21"/>
        <v>#DIV/0!</v>
      </c>
    </row>
    <row r="209" spans="1:5" ht="20.100000000000001" customHeight="1" x14ac:dyDescent="0.25">
      <c r="A209" s="39">
        <v>3213</v>
      </c>
      <c r="B209" s="39" t="s">
        <v>41</v>
      </c>
      <c r="C209" s="43"/>
      <c r="D209" s="43">
        <v>110</v>
      </c>
      <c r="E209" s="43" t="e">
        <f t="shared" si="21"/>
        <v>#DIV/0!</v>
      </c>
    </row>
    <row r="210" spans="1:5" ht="20.100000000000001" customHeight="1" x14ac:dyDescent="0.25">
      <c r="A210" s="44">
        <v>322</v>
      </c>
      <c r="B210" s="39" t="s">
        <v>161</v>
      </c>
      <c r="C210" s="43"/>
      <c r="D210" s="43">
        <f>SUM(D211:D212)</f>
        <v>1300.21</v>
      </c>
      <c r="E210" s="43" t="e">
        <f t="shared" si="21"/>
        <v>#DIV/0!</v>
      </c>
    </row>
    <row r="211" spans="1:5" ht="20.100000000000001" customHeight="1" x14ac:dyDescent="0.25">
      <c r="A211" s="39">
        <v>3221</v>
      </c>
      <c r="B211" s="39" t="s">
        <v>44</v>
      </c>
      <c r="C211" s="43"/>
      <c r="D211" s="43">
        <v>1183.72</v>
      </c>
      <c r="E211" s="43" t="e">
        <f t="shared" si="21"/>
        <v>#DIV/0!</v>
      </c>
    </row>
    <row r="212" spans="1:5" ht="18.75" customHeight="1" x14ac:dyDescent="0.25">
      <c r="A212" s="39">
        <v>3225</v>
      </c>
      <c r="B212" s="39" t="s">
        <v>48</v>
      </c>
      <c r="C212" s="43"/>
      <c r="D212" s="43">
        <v>116.49</v>
      </c>
      <c r="E212" s="43" t="e">
        <f t="shared" si="21"/>
        <v>#DIV/0!</v>
      </c>
    </row>
    <row r="213" spans="1:5" ht="20.100000000000001" customHeight="1" x14ac:dyDescent="0.25">
      <c r="A213" s="66" t="s">
        <v>110</v>
      </c>
      <c r="B213" s="67"/>
      <c r="C213" s="43">
        <f>C214</f>
        <v>100</v>
      </c>
      <c r="D213" s="43">
        <f>D214</f>
        <v>4.9400000000000004</v>
      </c>
      <c r="E213" s="43">
        <f t="shared" si="21"/>
        <v>4.9400000000000004</v>
      </c>
    </row>
    <row r="214" spans="1:5" ht="20.100000000000001" customHeight="1" x14ac:dyDescent="0.25">
      <c r="A214" s="66" t="s">
        <v>102</v>
      </c>
      <c r="B214" s="67"/>
      <c r="C214" s="43">
        <f>C215</f>
        <v>100</v>
      </c>
      <c r="D214" s="43">
        <f>D215</f>
        <v>4.9400000000000004</v>
      </c>
      <c r="E214" s="43">
        <f t="shared" si="21"/>
        <v>4.9400000000000004</v>
      </c>
    </row>
    <row r="215" spans="1:5" ht="20.100000000000001" customHeight="1" x14ac:dyDescent="0.25">
      <c r="A215" s="44">
        <v>34</v>
      </c>
      <c r="B215" s="39" t="s">
        <v>65</v>
      </c>
      <c r="C215" s="43">
        <v>100</v>
      </c>
      <c r="D215" s="43">
        <f>D216</f>
        <v>4.9400000000000004</v>
      </c>
      <c r="E215" s="43">
        <f t="shared" si="21"/>
        <v>4.9400000000000004</v>
      </c>
    </row>
    <row r="216" spans="1:5" ht="20.100000000000001" customHeight="1" x14ac:dyDescent="0.25">
      <c r="A216" s="44">
        <v>343</v>
      </c>
      <c r="B216" s="39" t="s">
        <v>66</v>
      </c>
      <c r="C216" s="43"/>
      <c r="D216" s="43">
        <f>D217</f>
        <v>4.9400000000000004</v>
      </c>
      <c r="E216" s="43" t="e">
        <f t="shared" si="21"/>
        <v>#DIV/0!</v>
      </c>
    </row>
    <row r="217" spans="1:5" ht="20.100000000000001" customHeight="1" x14ac:dyDescent="0.25">
      <c r="A217" s="45">
        <v>3433</v>
      </c>
      <c r="B217" s="39" t="s">
        <v>67</v>
      </c>
      <c r="C217" s="43"/>
      <c r="D217" s="43">
        <v>4.9400000000000004</v>
      </c>
      <c r="E217" s="43" t="e">
        <f t="shared" si="21"/>
        <v>#DIV/0!</v>
      </c>
    </row>
    <row r="218" spans="1:5" ht="20.100000000000001" customHeight="1" x14ac:dyDescent="0.25">
      <c r="A218" s="69" t="s">
        <v>111</v>
      </c>
      <c r="B218" s="70"/>
      <c r="C218" s="43">
        <f>C219+C230+C235+C239+C243+C250+C256+C261</f>
        <v>62670.42</v>
      </c>
      <c r="D218" s="43">
        <f>D219+D230+D235+D239+D243+D250+D256+D261</f>
        <v>45361.819999999992</v>
      </c>
      <c r="E218" s="43">
        <f t="shared" si="21"/>
        <v>72.381547786020889</v>
      </c>
    </row>
    <row r="219" spans="1:5" ht="20.100000000000001" customHeight="1" x14ac:dyDescent="0.25">
      <c r="A219" s="66" t="s">
        <v>102</v>
      </c>
      <c r="B219" s="67"/>
      <c r="C219" s="43">
        <f>C220+C227</f>
        <v>6000</v>
      </c>
      <c r="D219" s="43">
        <f>D220+D227</f>
        <v>1022.39</v>
      </c>
      <c r="E219" s="43">
        <f t="shared" si="21"/>
        <v>17.039833333333331</v>
      </c>
    </row>
    <row r="220" spans="1:5" ht="20.100000000000001" customHeight="1" x14ac:dyDescent="0.25">
      <c r="A220" s="46">
        <v>42</v>
      </c>
      <c r="B220" s="47" t="s">
        <v>71</v>
      </c>
      <c r="C220" s="43">
        <v>5750</v>
      </c>
      <c r="D220" s="43">
        <f>D221+D225</f>
        <v>832.39</v>
      </c>
      <c r="E220" s="43">
        <f t="shared" si="21"/>
        <v>14.476347826086954</v>
      </c>
    </row>
    <row r="221" spans="1:5" ht="20.100000000000001" customHeight="1" x14ac:dyDescent="0.25">
      <c r="A221" s="44">
        <v>422</v>
      </c>
      <c r="B221" s="39" t="s">
        <v>177</v>
      </c>
      <c r="C221" s="43"/>
      <c r="D221" s="43">
        <f>SUM(D222:D224)</f>
        <v>667.36</v>
      </c>
      <c r="E221" s="43" t="e">
        <f t="shared" si="21"/>
        <v>#DIV/0!</v>
      </c>
    </row>
    <row r="222" spans="1:5" ht="20.100000000000001" customHeight="1" x14ac:dyDescent="0.25">
      <c r="A222" s="39">
        <v>4223</v>
      </c>
      <c r="B222" s="39" t="s">
        <v>74</v>
      </c>
      <c r="C222" s="43"/>
      <c r="D222" s="43">
        <v>423</v>
      </c>
      <c r="E222" s="43" t="e">
        <f t="shared" si="21"/>
        <v>#DIV/0!</v>
      </c>
    </row>
    <row r="223" spans="1:5" ht="20.100000000000001" customHeight="1" x14ac:dyDescent="0.25">
      <c r="A223" s="39">
        <v>4226</v>
      </c>
      <c r="B223" s="39" t="s">
        <v>169</v>
      </c>
      <c r="C223" s="43"/>
      <c r="D223" s="43">
        <v>222.75</v>
      </c>
      <c r="E223" s="43" t="e">
        <f t="shared" si="21"/>
        <v>#DIV/0!</v>
      </c>
    </row>
    <row r="224" spans="1:5" ht="20.100000000000001" customHeight="1" x14ac:dyDescent="0.25">
      <c r="A224" s="39">
        <v>4227</v>
      </c>
      <c r="B224" s="39" t="s">
        <v>75</v>
      </c>
      <c r="C224" s="43"/>
      <c r="D224" s="43">
        <v>21.61</v>
      </c>
      <c r="E224" s="43" t="e">
        <f t="shared" si="21"/>
        <v>#DIV/0!</v>
      </c>
    </row>
    <row r="225" spans="1:5" ht="20.100000000000001" customHeight="1" x14ac:dyDescent="0.25">
      <c r="A225" s="44">
        <v>424</v>
      </c>
      <c r="B225" s="39" t="s">
        <v>76</v>
      </c>
      <c r="C225" s="43"/>
      <c r="D225" s="43">
        <f>SUM(D226:D226)</f>
        <v>165.03</v>
      </c>
      <c r="E225" s="43" t="e">
        <f t="shared" si="21"/>
        <v>#DIV/0!</v>
      </c>
    </row>
    <row r="226" spans="1:5" ht="20.100000000000001" customHeight="1" x14ac:dyDescent="0.25">
      <c r="A226" s="45">
        <v>4241</v>
      </c>
      <c r="B226" s="39" t="s">
        <v>77</v>
      </c>
      <c r="C226" s="43"/>
      <c r="D226" s="43">
        <v>165.03</v>
      </c>
      <c r="E226" s="43" t="e">
        <f t="shared" si="21"/>
        <v>#DIV/0!</v>
      </c>
    </row>
    <row r="227" spans="1:5" ht="20.100000000000001" customHeight="1" x14ac:dyDescent="0.25">
      <c r="A227" s="46">
        <v>45</v>
      </c>
      <c r="B227" s="47" t="s">
        <v>205</v>
      </c>
      <c r="C227" s="43">
        <v>250</v>
      </c>
      <c r="D227" s="43">
        <f>D228</f>
        <v>190</v>
      </c>
      <c r="E227" s="43">
        <f t="shared" ref="E227" si="23">(D227/C227)*100</f>
        <v>76</v>
      </c>
    </row>
    <row r="228" spans="1:5" ht="20.100000000000001" customHeight="1" x14ac:dyDescent="0.25">
      <c r="A228" s="44">
        <v>452</v>
      </c>
      <c r="B228" s="47" t="s">
        <v>205</v>
      </c>
      <c r="C228" s="43"/>
      <c r="D228" s="43">
        <f>SUM(D229:D229)</f>
        <v>190</v>
      </c>
      <c r="E228" s="43" t="e">
        <f t="shared" ref="E228:E229" si="24">(D228/C228)*100</f>
        <v>#DIV/0!</v>
      </c>
    </row>
    <row r="229" spans="1:5" ht="20.100000000000001" customHeight="1" x14ac:dyDescent="0.25">
      <c r="A229" s="45">
        <v>4521</v>
      </c>
      <c r="B229" s="47" t="s">
        <v>205</v>
      </c>
      <c r="C229" s="43"/>
      <c r="D229" s="43">
        <v>190</v>
      </c>
      <c r="E229" s="43" t="e">
        <f t="shared" si="24"/>
        <v>#DIV/0!</v>
      </c>
    </row>
    <row r="230" spans="1:5" ht="20.100000000000001" customHeight="1" x14ac:dyDescent="0.25">
      <c r="A230" s="66" t="s">
        <v>103</v>
      </c>
      <c r="B230" s="67"/>
      <c r="C230" s="43">
        <f>C231</f>
        <v>11500</v>
      </c>
      <c r="D230" s="43">
        <f>D231</f>
        <v>7364.73</v>
      </c>
      <c r="E230" s="43">
        <f t="shared" si="21"/>
        <v>64.041130434782602</v>
      </c>
    </row>
    <row r="231" spans="1:5" ht="20.100000000000001" customHeight="1" x14ac:dyDescent="0.25">
      <c r="A231" s="46">
        <v>42</v>
      </c>
      <c r="B231" s="47" t="s">
        <v>71</v>
      </c>
      <c r="C231" s="43">
        <v>11500</v>
      </c>
      <c r="D231" s="43">
        <f>D232</f>
        <v>7364.73</v>
      </c>
      <c r="E231" s="43">
        <f t="shared" si="21"/>
        <v>64.041130434782602</v>
      </c>
    </row>
    <row r="232" spans="1:5" ht="20.100000000000001" customHeight="1" x14ac:dyDescent="0.25">
      <c r="A232" s="44">
        <v>422</v>
      </c>
      <c r="B232" s="39" t="s">
        <v>177</v>
      </c>
      <c r="C232" s="43"/>
      <c r="D232" s="43">
        <f>SUM(D233:D234)</f>
        <v>7364.73</v>
      </c>
      <c r="E232" s="43" t="e">
        <f t="shared" ref="E232:E238" si="25">(D232/C232)*100</f>
        <v>#DIV/0!</v>
      </c>
    </row>
    <row r="233" spans="1:5" ht="20.100000000000001" customHeight="1" x14ac:dyDescent="0.25">
      <c r="A233" s="45">
        <v>4221</v>
      </c>
      <c r="B233" s="39" t="s">
        <v>73</v>
      </c>
      <c r="C233" s="43"/>
      <c r="D233" s="43">
        <v>4837.5</v>
      </c>
      <c r="E233" s="43" t="e">
        <f t="shared" si="25"/>
        <v>#DIV/0!</v>
      </c>
    </row>
    <row r="234" spans="1:5" ht="20.100000000000001" customHeight="1" x14ac:dyDescent="0.25">
      <c r="A234" s="39">
        <v>4227</v>
      </c>
      <c r="B234" s="39" t="s">
        <v>75</v>
      </c>
      <c r="C234" s="43"/>
      <c r="D234" s="43">
        <v>2527.23</v>
      </c>
      <c r="E234" s="43" t="e">
        <f t="shared" si="25"/>
        <v>#DIV/0!</v>
      </c>
    </row>
    <row r="235" spans="1:5" ht="20.100000000000001" customHeight="1" x14ac:dyDescent="0.25">
      <c r="A235" s="66" t="s">
        <v>108</v>
      </c>
      <c r="B235" s="67"/>
      <c r="C235" s="43">
        <f>C236</f>
        <v>1249.69</v>
      </c>
      <c r="D235" s="43">
        <f>D236</f>
        <v>2182.25</v>
      </c>
      <c r="E235" s="43">
        <f t="shared" si="25"/>
        <v>174.62330658003185</v>
      </c>
    </row>
    <row r="236" spans="1:5" ht="20.100000000000001" customHeight="1" x14ac:dyDescent="0.25">
      <c r="A236" s="46">
        <v>42</v>
      </c>
      <c r="B236" s="47" t="s">
        <v>71</v>
      </c>
      <c r="C236" s="43">
        <v>1249.69</v>
      </c>
      <c r="D236" s="43">
        <f>D237</f>
        <v>2182.25</v>
      </c>
      <c r="E236" s="43">
        <f t="shared" si="25"/>
        <v>174.62330658003185</v>
      </c>
    </row>
    <row r="237" spans="1:5" ht="20.100000000000001" customHeight="1" x14ac:dyDescent="0.25">
      <c r="A237" s="44">
        <v>422</v>
      </c>
      <c r="B237" s="39" t="s">
        <v>177</v>
      </c>
      <c r="C237" s="43"/>
      <c r="D237" s="43">
        <f>D238</f>
        <v>2182.25</v>
      </c>
      <c r="E237" s="43" t="e">
        <f t="shared" si="25"/>
        <v>#DIV/0!</v>
      </c>
    </row>
    <row r="238" spans="1:5" ht="20.100000000000001" customHeight="1" x14ac:dyDescent="0.25">
      <c r="A238" s="39">
        <v>4227</v>
      </c>
      <c r="B238" s="39" t="s">
        <v>75</v>
      </c>
      <c r="C238" s="43"/>
      <c r="D238" s="43">
        <v>2182.25</v>
      </c>
      <c r="E238" s="43" t="e">
        <f t="shared" si="25"/>
        <v>#DIV/0!</v>
      </c>
    </row>
    <row r="239" spans="1:5" ht="20.100000000000001" customHeight="1" x14ac:dyDescent="0.25">
      <c r="A239" s="66" t="s">
        <v>104</v>
      </c>
      <c r="B239" s="67"/>
      <c r="C239" s="43">
        <f>C240</f>
        <v>8930</v>
      </c>
      <c r="D239" s="43">
        <f>D240</f>
        <v>5729.28</v>
      </c>
      <c r="E239" s="43">
        <f t="shared" si="21"/>
        <v>64.157670772676369</v>
      </c>
    </row>
    <row r="240" spans="1:5" ht="20.100000000000001" customHeight="1" x14ac:dyDescent="0.25">
      <c r="A240" s="46">
        <v>42</v>
      </c>
      <c r="B240" s="47" t="s">
        <v>71</v>
      </c>
      <c r="C240" s="43">
        <v>8930</v>
      </c>
      <c r="D240" s="43">
        <f>D242</f>
        <v>5729.28</v>
      </c>
      <c r="E240" s="43">
        <f t="shared" si="21"/>
        <v>64.157670772676369</v>
      </c>
    </row>
    <row r="241" spans="1:5" ht="20.100000000000001" customHeight="1" x14ac:dyDescent="0.25">
      <c r="A241" s="44">
        <v>424</v>
      </c>
      <c r="B241" s="39" t="s">
        <v>76</v>
      </c>
      <c r="C241" s="43"/>
      <c r="D241" s="43">
        <f>SUM(D242:D242)</f>
        <v>5729.28</v>
      </c>
      <c r="E241" s="43" t="e">
        <f t="shared" ref="E241:E242" si="26">(D241/C241)*100</f>
        <v>#DIV/0!</v>
      </c>
    </row>
    <row r="242" spans="1:5" ht="20.100000000000001" customHeight="1" x14ac:dyDescent="0.25">
      <c r="A242" s="45">
        <v>4241</v>
      </c>
      <c r="B242" s="39" t="s">
        <v>77</v>
      </c>
      <c r="C242" s="43"/>
      <c r="D242" s="43">
        <v>5729.28</v>
      </c>
      <c r="E242" s="43" t="e">
        <f t="shared" si="26"/>
        <v>#DIV/0!</v>
      </c>
    </row>
    <row r="243" spans="1:5" ht="20.100000000000001" customHeight="1" x14ac:dyDescent="0.25">
      <c r="A243" s="66" t="s">
        <v>105</v>
      </c>
      <c r="B243" s="67"/>
      <c r="C243" s="43">
        <f>C244</f>
        <v>15688.39</v>
      </c>
      <c r="D243" s="43">
        <f>D244</f>
        <v>10693.39</v>
      </c>
      <c r="E243" s="43">
        <f t="shared" si="21"/>
        <v>68.161168864364029</v>
      </c>
    </row>
    <row r="244" spans="1:5" ht="20.100000000000001" customHeight="1" x14ac:dyDescent="0.25">
      <c r="A244" s="46">
        <v>42</v>
      </c>
      <c r="B244" s="47" t="s">
        <v>71</v>
      </c>
      <c r="C244" s="43">
        <v>15688.39</v>
      </c>
      <c r="D244" s="43">
        <f>D245+D248</f>
        <v>10693.39</v>
      </c>
      <c r="E244" s="43">
        <f t="shared" si="21"/>
        <v>68.161168864364029</v>
      </c>
    </row>
    <row r="245" spans="1:5" ht="20.100000000000001" customHeight="1" x14ac:dyDescent="0.25">
      <c r="A245" s="44">
        <v>422</v>
      </c>
      <c r="B245" s="39" t="s">
        <v>177</v>
      </c>
      <c r="C245" s="43"/>
      <c r="D245" s="43">
        <f>SUM(D246:D247)</f>
        <v>10688.39</v>
      </c>
      <c r="E245" s="43" t="e">
        <f t="shared" ref="E245:E247" si="27">(D245/C245)*100</f>
        <v>#DIV/0!</v>
      </c>
    </row>
    <row r="246" spans="1:5" ht="20.100000000000001" customHeight="1" x14ac:dyDescent="0.25">
      <c r="A246" s="39">
        <v>4221</v>
      </c>
      <c r="B246" s="39" t="s">
        <v>73</v>
      </c>
      <c r="C246" s="43"/>
      <c r="D246" s="43">
        <v>9775.81</v>
      </c>
      <c r="E246" s="43" t="e">
        <f t="shared" si="27"/>
        <v>#DIV/0!</v>
      </c>
    </row>
    <row r="247" spans="1:5" ht="20.100000000000001" customHeight="1" x14ac:dyDescent="0.25">
      <c r="A247" s="39">
        <v>4227</v>
      </c>
      <c r="B247" s="39" t="s">
        <v>75</v>
      </c>
      <c r="C247" s="43"/>
      <c r="D247" s="43">
        <v>912.58</v>
      </c>
      <c r="E247" s="43" t="e">
        <f t="shared" si="27"/>
        <v>#DIV/0!</v>
      </c>
    </row>
    <row r="248" spans="1:5" ht="20.100000000000001" customHeight="1" x14ac:dyDescent="0.25">
      <c r="A248" s="44">
        <v>424</v>
      </c>
      <c r="B248" s="39" t="s">
        <v>76</v>
      </c>
      <c r="C248" s="43"/>
      <c r="D248" s="43">
        <f>SUM(D249:D249)</f>
        <v>5</v>
      </c>
      <c r="E248" s="43" t="e">
        <f t="shared" si="21"/>
        <v>#DIV/0!</v>
      </c>
    </row>
    <row r="249" spans="1:5" ht="20.100000000000001" customHeight="1" x14ac:dyDescent="0.25">
      <c r="A249" s="45">
        <v>4241</v>
      </c>
      <c r="B249" s="39" t="s">
        <v>77</v>
      </c>
      <c r="C249" s="43"/>
      <c r="D249" s="43">
        <v>5</v>
      </c>
      <c r="E249" s="43" t="e">
        <f t="shared" si="21"/>
        <v>#DIV/0!</v>
      </c>
    </row>
    <row r="250" spans="1:5" ht="20.100000000000001" customHeight="1" x14ac:dyDescent="0.25">
      <c r="A250" s="66" t="s">
        <v>107</v>
      </c>
      <c r="B250" s="67"/>
      <c r="C250" s="43">
        <f>C251</f>
        <v>751.28</v>
      </c>
      <c r="D250" s="43">
        <f>D251</f>
        <v>751.28</v>
      </c>
      <c r="E250" s="43">
        <f t="shared" si="21"/>
        <v>100</v>
      </c>
    </row>
    <row r="251" spans="1:5" ht="20.100000000000001" customHeight="1" x14ac:dyDescent="0.25">
      <c r="A251" s="46">
        <v>42</v>
      </c>
      <c r="B251" s="47" t="s">
        <v>71</v>
      </c>
      <c r="C251" s="43">
        <v>751.28</v>
      </c>
      <c r="D251" s="43">
        <f>D252</f>
        <v>751.28</v>
      </c>
      <c r="E251" s="43">
        <f t="shared" si="21"/>
        <v>100</v>
      </c>
    </row>
    <row r="252" spans="1:5" ht="20.100000000000001" customHeight="1" x14ac:dyDescent="0.25">
      <c r="A252" s="44">
        <v>422</v>
      </c>
      <c r="B252" s="39" t="s">
        <v>177</v>
      </c>
      <c r="C252" s="43"/>
      <c r="D252" s="43">
        <f>SUM(D253:D255)</f>
        <v>751.28</v>
      </c>
      <c r="E252" s="43" t="e">
        <f t="shared" si="21"/>
        <v>#DIV/0!</v>
      </c>
    </row>
    <row r="253" spans="1:5" ht="20.100000000000001" customHeight="1" x14ac:dyDescent="0.25">
      <c r="A253" s="39">
        <v>4221</v>
      </c>
      <c r="B253" s="39" t="s">
        <v>73</v>
      </c>
      <c r="C253" s="43"/>
      <c r="D253" s="43">
        <v>37.5</v>
      </c>
      <c r="E253" s="43" t="e">
        <f t="shared" si="21"/>
        <v>#DIV/0!</v>
      </c>
    </row>
    <row r="254" spans="1:5" ht="20.100000000000001" customHeight="1" x14ac:dyDescent="0.25">
      <c r="A254" s="39">
        <v>4222</v>
      </c>
      <c r="B254" s="39" t="s">
        <v>174</v>
      </c>
      <c r="C254" s="43"/>
      <c r="D254" s="43">
        <v>466.79</v>
      </c>
      <c r="E254" s="43" t="e">
        <f t="shared" ref="E254:E259" si="28">(D254/C254)*100</f>
        <v>#DIV/0!</v>
      </c>
    </row>
    <row r="255" spans="1:5" ht="20.100000000000001" customHeight="1" x14ac:dyDescent="0.25">
      <c r="A255" s="39">
        <v>4223</v>
      </c>
      <c r="B255" s="39" t="s">
        <v>74</v>
      </c>
      <c r="C255" s="43"/>
      <c r="D255" s="43">
        <v>246.99</v>
      </c>
      <c r="E255" s="43" t="e">
        <f t="shared" si="28"/>
        <v>#DIV/0!</v>
      </c>
    </row>
    <row r="256" spans="1:5" ht="20.100000000000001" customHeight="1" x14ac:dyDescent="0.25">
      <c r="A256" s="66" t="s">
        <v>163</v>
      </c>
      <c r="B256" s="67"/>
      <c r="C256" s="43">
        <f>C257</f>
        <v>17618.5</v>
      </c>
      <c r="D256" s="43">
        <f>D257</f>
        <v>17618.5</v>
      </c>
      <c r="E256" s="43">
        <f t="shared" si="28"/>
        <v>100</v>
      </c>
    </row>
    <row r="257" spans="1:5" ht="20.100000000000001" customHeight="1" x14ac:dyDescent="0.25">
      <c r="A257" s="46">
        <v>42</v>
      </c>
      <c r="B257" s="47" t="s">
        <v>71</v>
      </c>
      <c r="C257" s="43">
        <v>17618.5</v>
      </c>
      <c r="D257" s="43">
        <f>D258</f>
        <v>17618.5</v>
      </c>
      <c r="E257" s="43">
        <f t="shared" si="28"/>
        <v>100</v>
      </c>
    </row>
    <row r="258" spans="1:5" ht="20.100000000000001" customHeight="1" x14ac:dyDescent="0.25">
      <c r="A258" s="44">
        <v>422</v>
      </c>
      <c r="B258" s="39" t="s">
        <v>177</v>
      </c>
      <c r="C258" s="43"/>
      <c r="D258" s="43">
        <f>SUM(D259:D260)</f>
        <v>17618.5</v>
      </c>
      <c r="E258" s="43" t="e">
        <f t="shared" si="28"/>
        <v>#DIV/0!</v>
      </c>
    </row>
    <row r="259" spans="1:5" ht="20.100000000000001" customHeight="1" x14ac:dyDescent="0.25">
      <c r="A259" s="39">
        <v>4221</v>
      </c>
      <c r="B259" s="39" t="s">
        <v>73</v>
      </c>
      <c r="C259" s="43"/>
      <c r="D259" s="43">
        <v>2467.25</v>
      </c>
      <c r="E259" s="43" t="e">
        <f t="shared" si="28"/>
        <v>#DIV/0!</v>
      </c>
    </row>
    <row r="260" spans="1:5" ht="20.100000000000001" customHeight="1" x14ac:dyDescent="0.25">
      <c r="A260" s="39">
        <v>4227</v>
      </c>
      <c r="B260" s="39" t="s">
        <v>75</v>
      </c>
      <c r="C260" s="43"/>
      <c r="D260" s="43">
        <v>15151.25</v>
      </c>
      <c r="E260" s="43" t="e">
        <f t="shared" ref="E260:E262" si="29">(D260/C260)*100</f>
        <v>#DIV/0!</v>
      </c>
    </row>
    <row r="261" spans="1:5" ht="20.100000000000001" customHeight="1" x14ac:dyDescent="0.25">
      <c r="A261" s="66" t="s">
        <v>178</v>
      </c>
      <c r="B261" s="67"/>
      <c r="C261" s="43">
        <f>C262</f>
        <v>932.56</v>
      </c>
      <c r="D261" s="43">
        <f>D262</f>
        <v>0</v>
      </c>
      <c r="E261" s="43">
        <f t="shared" si="29"/>
        <v>0</v>
      </c>
    </row>
    <row r="262" spans="1:5" ht="20.100000000000001" customHeight="1" x14ac:dyDescent="0.25">
      <c r="A262" s="46">
        <v>42</v>
      </c>
      <c r="B262" s="47" t="s">
        <v>71</v>
      </c>
      <c r="C262" s="43">
        <v>932.56</v>
      </c>
      <c r="D262" s="43">
        <v>0</v>
      </c>
      <c r="E262" s="43">
        <f t="shared" si="29"/>
        <v>0</v>
      </c>
    </row>
    <row r="263" spans="1:5" ht="20.100000000000001" customHeight="1" x14ac:dyDescent="0.25">
      <c r="A263" s="69" t="s">
        <v>112</v>
      </c>
      <c r="B263" s="70"/>
      <c r="C263" s="43">
        <f>C264+C275+C288+C293+C316+C306</f>
        <v>448500</v>
      </c>
      <c r="D263" s="43">
        <f>D264+D275+D288+D293+D316+D306</f>
        <v>464905.36</v>
      </c>
      <c r="E263" s="43">
        <f t="shared" si="21"/>
        <v>103.65782831661092</v>
      </c>
    </row>
    <row r="264" spans="1:5" ht="20.100000000000001" customHeight="1" x14ac:dyDescent="0.25">
      <c r="A264" s="69" t="s">
        <v>113</v>
      </c>
      <c r="B264" s="70"/>
      <c r="C264" s="43">
        <f>C265</f>
        <v>2500</v>
      </c>
      <c r="D264" s="43">
        <f>D265</f>
        <v>7576.25</v>
      </c>
      <c r="E264" s="43">
        <f t="shared" si="21"/>
        <v>303.05</v>
      </c>
    </row>
    <row r="265" spans="1:5" ht="20.100000000000001" customHeight="1" x14ac:dyDescent="0.25">
      <c r="A265" s="69" t="s">
        <v>99</v>
      </c>
      <c r="B265" s="70"/>
      <c r="C265" s="43">
        <f>C266+C272</f>
        <v>2500</v>
      </c>
      <c r="D265" s="43">
        <f>D266+D272</f>
        <v>7576.25</v>
      </c>
      <c r="E265" s="43">
        <f t="shared" si="21"/>
        <v>303.05</v>
      </c>
    </row>
    <row r="266" spans="1:5" ht="20.100000000000001" customHeight="1" x14ac:dyDescent="0.25">
      <c r="A266" s="44">
        <v>32</v>
      </c>
      <c r="B266" s="39" t="s">
        <v>37</v>
      </c>
      <c r="C266" s="43">
        <v>2500</v>
      </c>
      <c r="D266" s="43">
        <f>D267+D270</f>
        <v>1463.75</v>
      </c>
      <c r="E266" s="43">
        <f t="shared" si="21"/>
        <v>58.550000000000004</v>
      </c>
    </row>
    <row r="267" spans="1:5" ht="20.100000000000001" customHeight="1" x14ac:dyDescent="0.25">
      <c r="A267" s="44">
        <v>323</v>
      </c>
      <c r="B267" s="39" t="s">
        <v>50</v>
      </c>
      <c r="C267" s="43"/>
      <c r="D267" s="43">
        <f>SUM(D268:D269)</f>
        <v>1313.75</v>
      </c>
      <c r="E267" s="43" t="e">
        <f t="shared" si="21"/>
        <v>#DIV/0!</v>
      </c>
    </row>
    <row r="268" spans="1:5" ht="20.100000000000001" customHeight="1" x14ac:dyDescent="0.25">
      <c r="A268" s="39">
        <v>3231</v>
      </c>
      <c r="B268" s="39" t="s">
        <v>51</v>
      </c>
      <c r="C268" s="43"/>
      <c r="D268" s="43">
        <v>1250</v>
      </c>
      <c r="E268" s="43" t="e">
        <f t="shared" si="21"/>
        <v>#DIV/0!</v>
      </c>
    </row>
    <row r="269" spans="1:5" ht="20.100000000000001" customHeight="1" x14ac:dyDescent="0.25">
      <c r="A269" s="39">
        <v>3239</v>
      </c>
      <c r="B269" s="39" t="s">
        <v>58</v>
      </c>
      <c r="C269" s="43"/>
      <c r="D269" s="43">
        <v>63.75</v>
      </c>
      <c r="E269" s="43" t="e">
        <f t="shared" ref="E269" si="30">(D269/C269)*100</f>
        <v>#DIV/0!</v>
      </c>
    </row>
    <row r="270" spans="1:5" ht="20.100000000000001" customHeight="1" x14ac:dyDescent="0.25">
      <c r="A270" s="44">
        <v>329</v>
      </c>
      <c r="B270" s="39" t="s">
        <v>60</v>
      </c>
      <c r="C270" s="43"/>
      <c r="D270" s="43">
        <f>D271</f>
        <v>150</v>
      </c>
      <c r="E270" s="43" t="e">
        <f t="shared" si="21"/>
        <v>#DIV/0!</v>
      </c>
    </row>
    <row r="271" spans="1:5" ht="20.100000000000001" customHeight="1" x14ac:dyDescent="0.25">
      <c r="A271" s="39">
        <v>3299</v>
      </c>
      <c r="B271" s="39" t="s">
        <v>60</v>
      </c>
      <c r="C271" s="43"/>
      <c r="D271" s="43">
        <v>150</v>
      </c>
      <c r="E271" s="43" t="e">
        <f t="shared" si="21"/>
        <v>#DIV/0!</v>
      </c>
    </row>
    <row r="272" spans="1:5" ht="20.100000000000001" customHeight="1" x14ac:dyDescent="0.25">
      <c r="A272" s="46">
        <v>42</v>
      </c>
      <c r="B272" s="47" t="s">
        <v>71</v>
      </c>
      <c r="C272" s="43">
        <v>0</v>
      </c>
      <c r="D272" s="43">
        <f>D273</f>
        <v>6112.5</v>
      </c>
      <c r="E272" s="43" t="e">
        <f t="shared" si="21"/>
        <v>#DIV/0!</v>
      </c>
    </row>
    <row r="273" spans="1:5" ht="20.100000000000001" customHeight="1" x14ac:dyDescent="0.25">
      <c r="A273" s="44">
        <v>422</v>
      </c>
      <c r="B273" s="39" t="s">
        <v>177</v>
      </c>
      <c r="C273" s="43"/>
      <c r="D273" s="43">
        <f>D274</f>
        <v>6112.5</v>
      </c>
      <c r="E273" s="43" t="e">
        <f t="shared" si="21"/>
        <v>#DIV/0!</v>
      </c>
    </row>
    <row r="274" spans="1:5" ht="20.100000000000001" customHeight="1" x14ac:dyDescent="0.25">
      <c r="A274" s="39">
        <v>4227</v>
      </c>
      <c r="B274" s="39" t="s">
        <v>75</v>
      </c>
      <c r="C274" s="43"/>
      <c r="D274" s="43">
        <v>6112.5</v>
      </c>
      <c r="E274" s="43" t="e">
        <f t="shared" si="21"/>
        <v>#DIV/0!</v>
      </c>
    </row>
    <row r="275" spans="1:5" ht="20.100000000000001" customHeight="1" x14ac:dyDescent="0.25">
      <c r="A275" s="69" t="s">
        <v>114</v>
      </c>
      <c r="B275" s="70"/>
      <c r="C275" s="43">
        <f>C276</f>
        <v>131000</v>
      </c>
      <c r="D275" s="43">
        <f>D276</f>
        <v>147366.74</v>
      </c>
      <c r="E275" s="43">
        <f t="shared" si="21"/>
        <v>112.49369465648856</v>
      </c>
    </row>
    <row r="276" spans="1:5" ht="20.100000000000001" customHeight="1" x14ac:dyDescent="0.25">
      <c r="A276" s="69" t="s">
        <v>99</v>
      </c>
      <c r="B276" s="70"/>
      <c r="C276" s="43">
        <f>C277+C285</f>
        <v>131000</v>
      </c>
      <c r="D276" s="43">
        <f>D277+D285</f>
        <v>147366.74</v>
      </c>
      <c r="E276" s="43">
        <f t="shared" si="21"/>
        <v>112.49369465648856</v>
      </c>
    </row>
    <row r="277" spans="1:5" ht="20.100000000000001" customHeight="1" x14ac:dyDescent="0.25">
      <c r="A277" s="44">
        <v>31</v>
      </c>
      <c r="B277" s="39" t="s">
        <v>29</v>
      </c>
      <c r="C277" s="43">
        <v>130090</v>
      </c>
      <c r="D277" s="43">
        <f>D278+D281+D283</f>
        <v>146572.51999999999</v>
      </c>
      <c r="E277" s="43">
        <f t="shared" si="21"/>
        <v>112.6700899377354</v>
      </c>
    </row>
    <row r="278" spans="1:5" ht="20.100000000000001" customHeight="1" x14ac:dyDescent="0.25">
      <c r="A278" s="44">
        <v>311</v>
      </c>
      <c r="B278" s="39" t="s">
        <v>30</v>
      </c>
      <c r="C278" s="43"/>
      <c r="D278" s="43">
        <f>SUM(D279:D280)</f>
        <v>122254.43</v>
      </c>
      <c r="E278" s="43" t="e">
        <f t="shared" si="21"/>
        <v>#DIV/0!</v>
      </c>
    </row>
    <row r="279" spans="1:5" ht="20.100000000000001" customHeight="1" x14ac:dyDescent="0.25">
      <c r="A279" s="39">
        <v>3111</v>
      </c>
      <c r="B279" s="39" t="s">
        <v>31</v>
      </c>
      <c r="C279" s="43"/>
      <c r="D279" s="43">
        <v>122205.29</v>
      </c>
      <c r="E279" s="43" t="e">
        <f t="shared" si="21"/>
        <v>#DIV/0!</v>
      </c>
    </row>
    <row r="280" spans="1:5" ht="20.100000000000001" customHeight="1" x14ac:dyDescent="0.25">
      <c r="A280" s="39">
        <v>3113</v>
      </c>
      <c r="B280" s="39" t="s">
        <v>32</v>
      </c>
      <c r="C280" s="43"/>
      <c r="D280" s="43">
        <v>49.14</v>
      </c>
      <c r="E280" s="43" t="e">
        <f t="shared" si="21"/>
        <v>#DIV/0!</v>
      </c>
    </row>
    <row r="281" spans="1:5" ht="20.100000000000001" customHeight="1" x14ac:dyDescent="0.25">
      <c r="A281" s="44">
        <v>312</v>
      </c>
      <c r="B281" s="39" t="s">
        <v>34</v>
      </c>
      <c r="C281" s="43"/>
      <c r="D281" s="43">
        <f>D282</f>
        <v>4146.09</v>
      </c>
      <c r="E281" s="43" t="e">
        <f t="shared" si="21"/>
        <v>#DIV/0!</v>
      </c>
    </row>
    <row r="282" spans="1:5" ht="20.100000000000001" customHeight="1" x14ac:dyDescent="0.25">
      <c r="A282" s="39">
        <v>3121</v>
      </c>
      <c r="B282" s="39" t="s">
        <v>34</v>
      </c>
      <c r="C282" s="43"/>
      <c r="D282" s="43">
        <v>4146.09</v>
      </c>
      <c r="E282" s="43" t="e">
        <f t="shared" si="21"/>
        <v>#DIV/0!</v>
      </c>
    </row>
    <row r="283" spans="1:5" ht="20.100000000000001" customHeight="1" x14ac:dyDescent="0.25">
      <c r="A283" s="44">
        <v>313</v>
      </c>
      <c r="B283" s="39" t="s">
        <v>35</v>
      </c>
      <c r="C283" s="43"/>
      <c r="D283" s="43">
        <f>D284</f>
        <v>20172</v>
      </c>
      <c r="E283" s="43" t="e">
        <f t="shared" si="21"/>
        <v>#DIV/0!</v>
      </c>
    </row>
    <row r="284" spans="1:5" ht="20.100000000000001" customHeight="1" x14ac:dyDescent="0.25">
      <c r="A284" s="39">
        <v>3132</v>
      </c>
      <c r="B284" s="48" t="s">
        <v>162</v>
      </c>
      <c r="C284" s="43"/>
      <c r="D284" s="43">
        <v>20172</v>
      </c>
      <c r="E284" s="43" t="e">
        <f t="shared" si="21"/>
        <v>#DIV/0!</v>
      </c>
    </row>
    <row r="285" spans="1:5" ht="20.100000000000001" customHeight="1" x14ac:dyDescent="0.25">
      <c r="A285" s="44">
        <v>32</v>
      </c>
      <c r="B285" s="39" t="s">
        <v>37</v>
      </c>
      <c r="C285" s="43">
        <v>910</v>
      </c>
      <c r="D285" s="43">
        <f>D286</f>
        <v>794.22</v>
      </c>
      <c r="E285" s="43">
        <f t="shared" si="21"/>
        <v>87.276923076923083</v>
      </c>
    </row>
    <row r="286" spans="1:5" ht="20.100000000000001" customHeight="1" x14ac:dyDescent="0.25">
      <c r="A286" s="44">
        <v>321</v>
      </c>
      <c r="B286" s="39" t="s">
        <v>38</v>
      </c>
      <c r="C286" s="43"/>
      <c r="D286" s="43">
        <f>D287</f>
        <v>794.22</v>
      </c>
      <c r="E286" s="43" t="e">
        <f t="shared" si="21"/>
        <v>#DIV/0!</v>
      </c>
    </row>
    <row r="287" spans="1:5" ht="20.100000000000001" customHeight="1" x14ac:dyDescent="0.25">
      <c r="A287" s="39">
        <v>3212</v>
      </c>
      <c r="B287" s="48" t="s">
        <v>40</v>
      </c>
      <c r="C287" s="43"/>
      <c r="D287" s="43">
        <v>794.22</v>
      </c>
      <c r="E287" s="43" t="e">
        <f t="shared" si="21"/>
        <v>#DIV/0!</v>
      </c>
    </row>
    <row r="288" spans="1:5" ht="20.100000000000001" customHeight="1" x14ac:dyDescent="0.25">
      <c r="A288" s="69" t="s">
        <v>115</v>
      </c>
      <c r="B288" s="70"/>
      <c r="C288" s="43">
        <f>C289</f>
        <v>67000</v>
      </c>
      <c r="D288" s="43">
        <f>D289</f>
        <v>56170.22</v>
      </c>
      <c r="E288" s="43">
        <f t="shared" si="21"/>
        <v>83.836149253731335</v>
      </c>
    </row>
    <row r="289" spans="1:5" ht="20.100000000000001" customHeight="1" x14ac:dyDescent="0.25">
      <c r="A289" s="69" t="s">
        <v>99</v>
      </c>
      <c r="B289" s="70"/>
      <c r="C289" s="43">
        <f>C290</f>
        <v>67000</v>
      </c>
      <c r="D289" s="43">
        <f>D290</f>
        <v>56170.22</v>
      </c>
      <c r="E289" s="43">
        <f t="shared" si="21"/>
        <v>83.836149253731335</v>
      </c>
    </row>
    <row r="290" spans="1:5" ht="20.100000000000001" customHeight="1" x14ac:dyDescent="0.25">
      <c r="A290" s="46">
        <v>37</v>
      </c>
      <c r="B290" s="48" t="s">
        <v>68</v>
      </c>
      <c r="C290" s="43">
        <v>67000</v>
      </c>
      <c r="D290" s="43">
        <f>D291</f>
        <v>56170.22</v>
      </c>
      <c r="E290" s="43">
        <f t="shared" si="21"/>
        <v>83.836149253731335</v>
      </c>
    </row>
    <row r="291" spans="1:5" ht="20.100000000000001" customHeight="1" x14ac:dyDescent="0.25">
      <c r="A291" s="44">
        <v>372</v>
      </c>
      <c r="B291" s="48" t="s">
        <v>173</v>
      </c>
      <c r="C291" s="43"/>
      <c r="D291" s="43">
        <f>D292</f>
        <v>56170.22</v>
      </c>
      <c r="E291" s="43" t="e">
        <f t="shared" si="21"/>
        <v>#DIV/0!</v>
      </c>
    </row>
    <row r="292" spans="1:5" ht="20.100000000000001" customHeight="1" x14ac:dyDescent="0.25">
      <c r="A292" s="39">
        <v>3722</v>
      </c>
      <c r="B292" s="48" t="s">
        <v>70</v>
      </c>
      <c r="C292" s="43"/>
      <c r="D292" s="43">
        <v>56170.22</v>
      </c>
      <c r="E292" s="43" t="e">
        <f t="shared" si="21"/>
        <v>#DIV/0!</v>
      </c>
    </row>
    <row r="293" spans="1:5" ht="20.100000000000001" customHeight="1" x14ac:dyDescent="0.25">
      <c r="A293" s="69" t="s">
        <v>116</v>
      </c>
      <c r="B293" s="70"/>
      <c r="C293" s="43">
        <f>C294+C298+C302</f>
        <v>13300</v>
      </c>
      <c r="D293" s="43">
        <f>D294+D298+D302</f>
        <v>10061.900000000001</v>
      </c>
      <c r="E293" s="43">
        <f t="shared" si="21"/>
        <v>75.65338345864663</v>
      </c>
    </row>
    <row r="294" spans="1:5" ht="20.100000000000001" customHeight="1" x14ac:dyDescent="0.25">
      <c r="A294" s="69" t="s">
        <v>99</v>
      </c>
      <c r="B294" s="70"/>
      <c r="C294" s="43">
        <f>C295</f>
        <v>2000</v>
      </c>
      <c r="D294" s="43">
        <f>D295</f>
        <v>4228.87</v>
      </c>
      <c r="E294" s="43">
        <f t="shared" si="21"/>
        <v>211.44349999999997</v>
      </c>
    </row>
    <row r="295" spans="1:5" ht="20.100000000000001" customHeight="1" x14ac:dyDescent="0.25">
      <c r="A295" s="44">
        <v>32</v>
      </c>
      <c r="B295" s="39" t="s">
        <v>37</v>
      </c>
      <c r="C295" s="43">
        <v>2000</v>
      </c>
      <c r="D295" s="43">
        <f>D296</f>
        <v>4228.87</v>
      </c>
      <c r="E295" s="43">
        <f t="shared" si="21"/>
        <v>211.44349999999997</v>
      </c>
    </row>
    <row r="296" spans="1:5" ht="20.100000000000001" customHeight="1" x14ac:dyDescent="0.25">
      <c r="A296" s="44">
        <v>322</v>
      </c>
      <c r="B296" s="39" t="s">
        <v>161</v>
      </c>
      <c r="C296" s="43"/>
      <c r="D296" s="43">
        <f>D297</f>
        <v>4228.87</v>
      </c>
      <c r="E296" s="43" t="e">
        <f t="shared" si="21"/>
        <v>#DIV/0!</v>
      </c>
    </row>
    <row r="297" spans="1:5" ht="20.100000000000001" customHeight="1" x14ac:dyDescent="0.25">
      <c r="A297" s="39">
        <v>3222</v>
      </c>
      <c r="B297" s="39" t="s">
        <v>45</v>
      </c>
      <c r="C297" s="43"/>
      <c r="D297" s="43">
        <v>4228.87</v>
      </c>
      <c r="E297" s="43" t="e">
        <f t="shared" si="21"/>
        <v>#DIV/0!</v>
      </c>
    </row>
    <row r="298" spans="1:5" ht="20.100000000000001" customHeight="1" x14ac:dyDescent="0.25">
      <c r="A298" s="66" t="s">
        <v>198</v>
      </c>
      <c r="B298" s="68"/>
      <c r="C298" s="43">
        <f>C299</f>
        <v>1300</v>
      </c>
      <c r="D298" s="43">
        <f>D299</f>
        <v>277.76</v>
      </c>
      <c r="E298" s="43">
        <f t="shared" ref="E298:E315" si="31">(D298/C298)*100</f>
        <v>21.366153846153846</v>
      </c>
    </row>
    <row r="299" spans="1:5" ht="20.100000000000001" customHeight="1" x14ac:dyDescent="0.25">
      <c r="A299" s="44">
        <v>32</v>
      </c>
      <c r="B299" s="39" t="s">
        <v>37</v>
      </c>
      <c r="C299" s="43">
        <v>1300</v>
      </c>
      <c r="D299" s="43">
        <f>D300</f>
        <v>277.76</v>
      </c>
      <c r="E299" s="43">
        <f t="shared" si="31"/>
        <v>21.366153846153846</v>
      </c>
    </row>
    <row r="300" spans="1:5" ht="20.100000000000001" customHeight="1" x14ac:dyDescent="0.25">
      <c r="A300" s="44">
        <v>322</v>
      </c>
      <c r="B300" s="39" t="s">
        <v>161</v>
      </c>
      <c r="C300" s="43"/>
      <c r="D300" s="43">
        <f>D301</f>
        <v>277.76</v>
      </c>
      <c r="E300" s="43" t="e">
        <f t="shared" si="31"/>
        <v>#DIV/0!</v>
      </c>
    </row>
    <row r="301" spans="1:5" ht="20.100000000000001" customHeight="1" x14ac:dyDescent="0.25">
      <c r="A301" s="39">
        <v>3222</v>
      </c>
      <c r="B301" s="39" t="s">
        <v>45</v>
      </c>
      <c r="C301" s="43"/>
      <c r="D301" s="43">
        <v>277.76</v>
      </c>
      <c r="E301" s="43" t="e">
        <f t="shared" si="31"/>
        <v>#DIV/0!</v>
      </c>
    </row>
    <row r="302" spans="1:5" ht="20.100000000000001" customHeight="1" x14ac:dyDescent="0.25">
      <c r="A302" s="66" t="s">
        <v>199</v>
      </c>
      <c r="B302" s="68"/>
      <c r="C302" s="43">
        <f>C303</f>
        <v>10000</v>
      </c>
      <c r="D302" s="43">
        <f>D303</f>
        <v>5555.27</v>
      </c>
      <c r="E302" s="43">
        <f t="shared" ref="E302:E305" si="32">(D302/C302)*100</f>
        <v>55.552700000000002</v>
      </c>
    </row>
    <row r="303" spans="1:5" ht="20.100000000000001" customHeight="1" x14ac:dyDescent="0.25">
      <c r="A303" s="44">
        <v>32</v>
      </c>
      <c r="B303" s="39" t="s">
        <v>37</v>
      </c>
      <c r="C303" s="43">
        <v>10000</v>
      </c>
      <c r="D303" s="43">
        <f>D304</f>
        <v>5555.27</v>
      </c>
      <c r="E303" s="43">
        <f t="shared" si="32"/>
        <v>55.552700000000002</v>
      </c>
    </row>
    <row r="304" spans="1:5" ht="20.100000000000001" customHeight="1" x14ac:dyDescent="0.25">
      <c r="A304" s="44">
        <v>322</v>
      </c>
      <c r="B304" s="39" t="s">
        <v>161</v>
      </c>
      <c r="C304" s="43"/>
      <c r="D304" s="43">
        <f>D305</f>
        <v>5555.27</v>
      </c>
      <c r="E304" s="43" t="e">
        <f t="shared" si="32"/>
        <v>#DIV/0!</v>
      </c>
    </row>
    <row r="305" spans="1:5" ht="20.100000000000001" customHeight="1" x14ac:dyDescent="0.25">
      <c r="A305" s="39">
        <v>3222</v>
      </c>
      <c r="B305" s="39" t="s">
        <v>45</v>
      </c>
      <c r="C305" s="43"/>
      <c r="D305" s="43">
        <v>5555.27</v>
      </c>
      <c r="E305" s="43" t="e">
        <f t="shared" si="32"/>
        <v>#DIV/0!</v>
      </c>
    </row>
    <row r="306" spans="1:5" ht="20.100000000000001" customHeight="1" x14ac:dyDescent="0.25">
      <c r="A306" s="69" t="s">
        <v>117</v>
      </c>
      <c r="B306" s="70"/>
      <c r="C306" s="43">
        <f>C307</f>
        <v>42200</v>
      </c>
      <c r="D306" s="43">
        <f>D307</f>
        <v>41193.07</v>
      </c>
      <c r="E306" s="43">
        <f>(D306/C306)*100</f>
        <v>97.613909952606633</v>
      </c>
    </row>
    <row r="307" spans="1:5" ht="20.100000000000001" customHeight="1" x14ac:dyDescent="0.25">
      <c r="A307" s="66" t="s">
        <v>99</v>
      </c>
      <c r="B307" s="67"/>
      <c r="C307" s="43">
        <f>C308+C313</f>
        <v>42200</v>
      </c>
      <c r="D307" s="43">
        <f>D308+D313</f>
        <v>41193.07</v>
      </c>
      <c r="E307" s="43">
        <f t="shared" si="31"/>
        <v>97.613909952606633</v>
      </c>
    </row>
    <row r="308" spans="1:5" ht="20.100000000000001" customHeight="1" x14ac:dyDescent="0.25">
      <c r="A308" s="44">
        <v>31</v>
      </c>
      <c r="B308" s="39" t="s">
        <v>29</v>
      </c>
      <c r="C308" s="43">
        <v>42150</v>
      </c>
      <c r="D308" s="43">
        <f>D309+D311</f>
        <v>41193.06</v>
      </c>
      <c r="E308" s="43">
        <f>(D308/C308)*100</f>
        <v>97.729679715302481</v>
      </c>
    </row>
    <row r="309" spans="1:5" ht="20.100000000000001" customHeight="1" x14ac:dyDescent="0.25">
      <c r="A309" s="44">
        <v>311</v>
      </c>
      <c r="B309" s="39" t="s">
        <v>30</v>
      </c>
      <c r="C309" s="43"/>
      <c r="D309" s="43">
        <f>D310</f>
        <v>35358.839999999997</v>
      </c>
      <c r="E309" s="43" t="e">
        <f t="shared" si="31"/>
        <v>#DIV/0!</v>
      </c>
    </row>
    <row r="310" spans="1:5" ht="20.100000000000001" customHeight="1" x14ac:dyDescent="0.25">
      <c r="A310" s="39">
        <v>3111</v>
      </c>
      <c r="B310" s="39" t="s">
        <v>31</v>
      </c>
      <c r="C310" s="43"/>
      <c r="D310" s="43">
        <v>35358.839999999997</v>
      </c>
      <c r="E310" s="43" t="e">
        <f t="shared" si="31"/>
        <v>#DIV/0!</v>
      </c>
    </row>
    <row r="311" spans="1:5" ht="20.100000000000001" customHeight="1" x14ac:dyDescent="0.25">
      <c r="A311" s="44">
        <v>313</v>
      </c>
      <c r="B311" s="39" t="s">
        <v>35</v>
      </c>
      <c r="C311" s="43"/>
      <c r="D311" s="43">
        <f>D312</f>
        <v>5834.22</v>
      </c>
      <c r="E311" s="43" t="e">
        <f t="shared" si="31"/>
        <v>#DIV/0!</v>
      </c>
    </row>
    <row r="312" spans="1:5" ht="20.100000000000001" customHeight="1" x14ac:dyDescent="0.25">
      <c r="A312" s="39">
        <v>3132</v>
      </c>
      <c r="B312" s="48" t="s">
        <v>162</v>
      </c>
      <c r="C312" s="43"/>
      <c r="D312" s="43">
        <v>5834.22</v>
      </c>
      <c r="E312" s="43" t="e">
        <f t="shared" si="31"/>
        <v>#DIV/0!</v>
      </c>
    </row>
    <row r="313" spans="1:5" ht="20.100000000000001" customHeight="1" x14ac:dyDescent="0.25">
      <c r="A313" s="44">
        <v>32</v>
      </c>
      <c r="B313" s="39" t="s">
        <v>37</v>
      </c>
      <c r="C313" s="43">
        <v>50</v>
      </c>
      <c r="D313" s="43">
        <f>D314</f>
        <v>0.01</v>
      </c>
      <c r="E313" s="43">
        <f t="shared" si="31"/>
        <v>0.02</v>
      </c>
    </row>
    <row r="314" spans="1:5" ht="20.100000000000001" customHeight="1" x14ac:dyDescent="0.25">
      <c r="A314" s="44">
        <v>321</v>
      </c>
      <c r="B314" s="39" t="s">
        <v>38</v>
      </c>
      <c r="C314" s="43"/>
      <c r="D314" s="43">
        <f>D315</f>
        <v>0.01</v>
      </c>
      <c r="E314" s="43" t="e">
        <f t="shared" si="31"/>
        <v>#DIV/0!</v>
      </c>
    </row>
    <row r="315" spans="1:5" ht="20.100000000000001" customHeight="1" x14ac:dyDescent="0.25">
      <c r="A315" s="39">
        <v>3212</v>
      </c>
      <c r="B315" s="48" t="s">
        <v>40</v>
      </c>
      <c r="C315" s="43"/>
      <c r="D315" s="43">
        <v>0.01</v>
      </c>
      <c r="E315" s="43" t="e">
        <f t="shared" si="31"/>
        <v>#DIV/0!</v>
      </c>
    </row>
    <row r="316" spans="1:5" ht="20.100000000000001" customHeight="1" x14ac:dyDescent="0.25">
      <c r="A316" s="69" t="s">
        <v>155</v>
      </c>
      <c r="B316" s="70"/>
      <c r="C316" s="43">
        <f>C317+C329+C341</f>
        <v>192500</v>
      </c>
      <c r="D316" s="43">
        <f>D317+D329+D341</f>
        <v>202537.18</v>
      </c>
      <c r="E316" s="43">
        <f t="shared" ref="E316:E337" si="33">(D316/C316)*100</f>
        <v>105.21411948051949</v>
      </c>
    </row>
    <row r="317" spans="1:5" ht="20.100000000000001" customHeight="1" x14ac:dyDescent="0.25">
      <c r="A317" s="69" t="s">
        <v>99</v>
      </c>
      <c r="B317" s="70"/>
      <c r="C317" s="43">
        <f>C318+C325</f>
        <v>28875</v>
      </c>
      <c r="D317" s="43">
        <f>D318+D325</f>
        <v>181766.22</v>
      </c>
      <c r="E317" s="43">
        <f t="shared" si="33"/>
        <v>629.49340259740256</v>
      </c>
    </row>
    <row r="318" spans="1:5" ht="20.100000000000001" customHeight="1" x14ac:dyDescent="0.25">
      <c r="A318" s="44">
        <v>31</v>
      </c>
      <c r="B318" s="39" t="s">
        <v>29</v>
      </c>
      <c r="C318" s="43">
        <v>27510</v>
      </c>
      <c r="D318" s="43">
        <f>D319+D321+D323</f>
        <v>172903.56</v>
      </c>
      <c r="E318" s="43">
        <f t="shared" si="33"/>
        <v>628.51166848418757</v>
      </c>
    </row>
    <row r="319" spans="1:5" ht="20.100000000000001" customHeight="1" x14ac:dyDescent="0.25">
      <c r="A319" s="44">
        <v>311</v>
      </c>
      <c r="B319" s="39" t="s">
        <v>30</v>
      </c>
      <c r="C319" s="43"/>
      <c r="D319" s="43">
        <f>D320</f>
        <v>136117.04999999999</v>
      </c>
      <c r="E319" s="43" t="e">
        <f t="shared" si="33"/>
        <v>#DIV/0!</v>
      </c>
    </row>
    <row r="320" spans="1:5" ht="20.100000000000001" customHeight="1" x14ac:dyDescent="0.25">
      <c r="A320" s="39">
        <v>3111</v>
      </c>
      <c r="B320" s="39" t="s">
        <v>31</v>
      </c>
      <c r="C320" s="43"/>
      <c r="D320" s="43">
        <v>136117.04999999999</v>
      </c>
      <c r="E320" s="43" t="e">
        <f t="shared" si="33"/>
        <v>#DIV/0!</v>
      </c>
    </row>
    <row r="321" spans="1:5" ht="20.100000000000001" customHeight="1" x14ac:dyDescent="0.25">
      <c r="A321" s="44">
        <v>312</v>
      </c>
      <c r="B321" s="39" t="s">
        <v>34</v>
      </c>
      <c r="C321" s="43"/>
      <c r="D321" s="43">
        <f>D322</f>
        <v>10900</v>
      </c>
      <c r="E321" s="43" t="e">
        <f t="shared" si="33"/>
        <v>#DIV/0!</v>
      </c>
    </row>
    <row r="322" spans="1:5" ht="20.100000000000001" customHeight="1" x14ac:dyDescent="0.25">
      <c r="A322" s="39">
        <v>3121</v>
      </c>
      <c r="B322" s="39" t="s">
        <v>34</v>
      </c>
      <c r="C322" s="43"/>
      <c r="D322" s="43">
        <v>10900</v>
      </c>
      <c r="E322" s="43" t="e">
        <f t="shared" si="33"/>
        <v>#DIV/0!</v>
      </c>
    </row>
    <row r="323" spans="1:5" ht="20.100000000000001" customHeight="1" x14ac:dyDescent="0.25">
      <c r="A323" s="44">
        <v>313</v>
      </c>
      <c r="B323" s="39" t="s">
        <v>35</v>
      </c>
      <c r="C323" s="43"/>
      <c r="D323" s="43">
        <f>D324</f>
        <v>25886.51</v>
      </c>
      <c r="E323" s="43" t="e">
        <f t="shared" si="33"/>
        <v>#DIV/0!</v>
      </c>
    </row>
    <row r="324" spans="1:5" ht="20.100000000000001" customHeight="1" x14ac:dyDescent="0.25">
      <c r="A324" s="39">
        <v>3132</v>
      </c>
      <c r="B324" s="48" t="s">
        <v>162</v>
      </c>
      <c r="C324" s="43"/>
      <c r="D324" s="43">
        <v>25886.51</v>
      </c>
      <c r="E324" s="43" t="e">
        <f t="shared" si="33"/>
        <v>#DIV/0!</v>
      </c>
    </row>
    <row r="325" spans="1:5" ht="20.100000000000001" customHeight="1" x14ac:dyDescent="0.25">
      <c r="A325" s="44">
        <v>32</v>
      </c>
      <c r="B325" s="39" t="s">
        <v>37</v>
      </c>
      <c r="C325" s="43">
        <v>1365</v>
      </c>
      <c r="D325" s="43">
        <f>D326</f>
        <v>8862.66</v>
      </c>
      <c r="E325" s="43">
        <f t="shared" si="33"/>
        <v>649.27912087912091</v>
      </c>
    </row>
    <row r="326" spans="1:5" ht="20.100000000000001" customHeight="1" x14ac:dyDescent="0.25">
      <c r="A326" s="44">
        <v>321</v>
      </c>
      <c r="B326" s="39" t="s">
        <v>38</v>
      </c>
      <c r="C326" s="43"/>
      <c r="D326" s="43">
        <f>SUM(D327:D328)</f>
        <v>8862.66</v>
      </c>
      <c r="E326" s="43" t="e">
        <f t="shared" si="33"/>
        <v>#DIV/0!</v>
      </c>
    </row>
    <row r="327" spans="1:5" ht="20.100000000000001" customHeight="1" x14ac:dyDescent="0.25">
      <c r="A327" s="39">
        <v>3211</v>
      </c>
      <c r="B327" s="39" t="s">
        <v>39</v>
      </c>
      <c r="C327" s="43"/>
      <c r="D327" s="43">
        <v>660</v>
      </c>
      <c r="E327" s="43" t="e">
        <f t="shared" si="33"/>
        <v>#DIV/0!</v>
      </c>
    </row>
    <row r="328" spans="1:5" ht="20.100000000000001" customHeight="1" x14ac:dyDescent="0.25">
      <c r="A328" s="39">
        <v>3212</v>
      </c>
      <c r="B328" s="48" t="s">
        <v>40</v>
      </c>
      <c r="C328" s="43"/>
      <c r="D328" s="43">
        <v>8202.66</v>
      </c>
      <c r="E328" s="43" t="e">
        <f t="shared" si="33"/>
        <v>#DIV/0!</v>
      </c>
    </row>
    <row r="329" spans="1:5" ht="20.100000000000001" customHeight="1" x14ac:dyDescent="0.25">
      <c r="A329" s="66" t="s">
        <v>198</v>
      </c>
      <c r="B329" s="68"/>
      <c r="C329" s="43">
        <f>C330+C337</f>
        <v>24543.75</v>
      </c>
      <c r="D329" s="43">
        <f>D330+D337</f>
        <v>3115.56</v>
      </c>
      <c r="E329" s="43">
        <f t="shared" si="33"/>
        <v>12.693903743315508</v>
      </c>
    </row>
    <row r="330" spans="1:5" ht="20.100000000000001" customHeight="1" x14ac:dyDescent="0.25">
      <c r="A330" s="44">
        <v>31</v>
      </c>
      <c r="B330" s="39" t="s">
        <v>29</v>
      </c>
      <c r="C330" s="43">
        <v>23383.5</v>
      </c>
      <c r="D330" s="43">
        <f>D331+D333+D335</f>
        <v>3115.56</v>
      </c>
      <c r="E330" s="43">
        <f t="shared" si="33"/>
        <v>13.323753929052536</v>
      </c>
    </row>
    <row r="331" spans="1:5" ht="20.100000000000001" customHeight="1" x14ac:dyDescent="0.25">
      <c r="A331" s="44">
        <v>311</v>
      </c>
      <c r="B331" s="39" t="s">
        <v>30</v>
      </c>
      <c r="C331" s="43"/>
      <c r="D331" s="43">
        <f>D332</f>
        <v>3115.56</v>
      </c>
      <c r="E331" s="43" t="e">
        <f t="shared" ref="E331:E336" si="34">(D331/C331)*100</f>
        <v>#DIV/0!</v>
      </c>
    </row>
    <row r="332" spans="1:5" ht="20.100000000000001" customHeight="1" x14ac:dyDescent="0.25">
      <c r="A332" s="39">
        <v>3111</v>
      </c>
      <c r="B332" s="39" t="s">
        <v>31</v>
      </c>
      <c r="C332" s="43"/>
      <c r="D332" s="43">
        <v>3115.56</v>
      </c>
      <c r="E332" s="43" t="e">
        <f t="shared" si="34"/>
        <v>#DIV/0!</v>
      </c>
    </row>
    <row r="333" spans="1:5" ht="20.100000000000001" customHeight="1" x14ac:dyDescent="0.25">
      <c r="A333" s="44">
        <v>312</v>
      </c>
      <c r="B333" s="39" t="s">
        <v>34</v>
      </c>
      <c r="C333" s="43"/>
      <c r="D333" s="43">
        <f>D334</f>
        <v>0</v>
      </c>
      <c r="E333" s="43" t="e">
        <f t="shared" si="34"/>
        <v>#DIV/0!</v>
      </c>
    </row>
    <row r="334" spans="1:5" ht="20.100000000000001" customHeight="1" x14ac:dyDescent="0.25">
      <c r="A334" s="39">
        <v>3121</v>
      </c>
      <c r="B334" s="39" t="s">
        <v>34</v>
      </c>
      <c r="C334" s="43"/>
      <c r="D334" s="43">
        <v>0</v>
      </c>
      <c r="E334" s="43" t="e">
        <f t="shared" si="34"/>
        <v>#DIV/0!</v>
      </c>
    </row>
    <row r="335" spans="1:5" ht="20.100000000000001" customHeight="1" x14ac:dyDescent="0.25">
      <c r="A335" s="44">
        <v>313</v>
      </c>
      <c r="B335" s="39" t="s">
        <v>35</v>
      </c>
      <c r="C335" s="43"/>
      <c r="D335" s="43">
        <f>D336</f>
        <v>0</v>
      </c>
      <c r="E335" s="43" t="e">
        <f t="shared" si="34"/>
        <v>#DIV/0!</v>
      </c>
    </row>
    <row r="336" spans="1:5" ht="20.100000000000001" customHeight="1" x14ac:dyDescent="0.25">
      <c r="A336" s="39">
        <v>3132</v>
      </c>
      <c r="B336" s="48" t="s">
        <v>162</v>
      </c>
      <c r="C336" s="43"/>
      <c r="D336" s="43">
        <v>0</v>
      </c>
      <c r="E336" s="43" t="e">
        <f t="shared" si="34"/>
        <v>#DIV/0!</v>
      </c>
    </row>
    <row r="337" spans="1:5" ht="20.100000000000001" customHeight="1" x14ac:dyDescent="0.25">
      <c r="A337" s="44">
        <v>32</v>
      </c>
      <c r="B337" s="39" t="s">
        <v>37</v>
      </c>
      <c r="C337" s="43">
        <v>1160.25</v>
      </c>
      <c r="D337" s="43">
        <f>D338</f>
        <v>0</v>
      </c>
      <c r="E337" s="43">
        <f t="shared" si="33"/>
        <v>0</v>
      </c>
    </row>
    <row r="338" spans="1:5" ht="20.100000000000001" customHeight="1" x14ac:dyDescent="0.25">
      <c r="A338" s="44">
        <v>321</v>
      </c>
      <c r="B338" s="39" t="s">
        <v>38</v>
      </c>
      <c r="C338" s="43"/>
      <c r="D338" s="43">
        <f>SUM(D339:D340)</f>
        <v>0</v>
      </c>
      <c r="E338" s="43" t="e">
        <f t="shared" ref="E338:E349" si="35">(D338/C338)*100</f>
        <v>#DIV/0!</v>
      </c>
    </row>
    <row r="339" spans="1:5" ht="20.100000000000001" customHeight="1" x14ac:dyDescent="0.25">
      <c r="A339" s="39">
        <v>3211</v>
      </c>
      <c r="B339" s="39" t="s">
        <v>39</v>
      </c>
      <c r="C339" s="43"/>
      <c r="D339" s="43">
        <v>0</v>
      </c>
      <c r="E339" s="43" t="e">
        <f t="shared" si="35"/>
        <v>#DIV/0!</v>
      </c>
    </row>
    <row r="340" spans="1:5" ht="20.100000000000001" customHeight="1" x14ac:dyDescent="0.25">
      <c r="A340" s="39">
        <v>3212</v>
      </c>
      <c r="B340" s="48" t="s">
        <v>40</v>
      </c>
      <c r="C340" s="43"/>
      <c r="D340" s="43">
        <v>0</v>
      </c>
      <c r="E340" s="43" t="e">
        <f t="shared" si="35"/>
        <v>#DIV/0!</v>
      </c>
    </row>
    <row r="341" spans="1:5" ht="20.100000000000001" customHeight="1" x14ac:dyDescent="0.25">
      <c r="A341" s="66" t="s">
        <v>199</v>
      </c>
      <c r="B341" s="68"/>
      <c r="C341" s="43">
        <f>C342+C349</f>
        <v>139081.25</v>
      </c>
      <c r="D341" s="43">
        <f>D342+D349</f>
        <v>17655.400000000001</v>
      </c>
      <c r="E341" s="43">
        <f t="shared" si="35"/>
        <v>12.694306385655867</v>
      </c>
    </row>
    <row r="342" spans="1:5" ht="20.100000000000001" customHeight="1" x14ac:dyDescent="0.25">
      <c r="A342" s="44">
        <v>31</v>
      </c>
      <c r="B342" s="39" t="s">
        <v>29</v>
      </c>
      <c r="C342" s="43">
        <v>132506.5</v>
      </c>
      <c r="D342" s="43">
        <f>D343+D345+D347</f>
        <v>17655.400000000001</v>
      </c>
      <c r="E342" s="43">
        <f t="shared" si="35"/>
        <v>13.324176549829634</v>
      </c>
    </row>
    <row r="343" spans="1:5" ht="20.100000000000001" customHeight="1" x14ac:dyDescent="0.25">
      <c r="A343" s="44">
        <v>311</v>
      </c>
      <c r="B343" s="39" t="s">
        <v>30</v>
      </c>
      <c r="C343" s="43"/>
      <c r="D343" s="43">
        <f>D344</f>
        <v>17655.400000000001</v>
      </c>
      <c r="E343" s="43" t="e">
        <f t="shared" si="35"/>
        <v>#DIV/0!</v>
      </c>
    </row>
    <row r="344" spans="1:5" ht="20.100000000000001" customHeight="1" x14ac:dyDescent="0.25">
      <c r="A344" s="39">
        <v>3111</v>
      </c>
      <c r="B344" s="39" t="s">
        <v>31</v>
      </c>
      <c r="C344" s="43"/>
      <c r="D344" s="43">
        <v>17655.400000000001</v>
      </c>
      <c r="E344" s="43" t="e">
        <f t="shared" si="35"/>
        <v>#DIV/0!</v>
      </c>
    </row>
    <row r="345" spans="1:5" ht="20.100000000000001" customHeight="1" x14ac:dyDescent="0.25">
      <c r="A345" s="44">
        <v>312</v>
      </c>
      <c r="B345" s="39" t="s">
        <v>34</v>
      </c>
      <c r="C345" s="43"/>
      <c r="D345" s="43">
        <f>D346</f>
        <v>0</v>
      </c>
      <c r="E345" s="43" t="e">
        <f t="shared" si="35"/>
        <v>#DIV/0!</v>
      </c>
    </row>
    <row r="346" spans="1:5" ht="20.100000000000001" customHeight="1" x14ac:dyDescent="0.25">
      <c r="A346" s="39">
        <v>3121</v>
      </c>
      <c r="B346" s="39" t="s">
        <v>34</v>
      </c>
      <c r="C346" s="43"/>
      <c r="D346" s="43">
        <v>0</v>
      </c>
      <c r="E346" s="43" t="e">
        <f t="shared" si="35"/>
        <v>#DIV/0!</v>
      </c>
    </row>
    <row r="347" spans="1:5" ht="20.100000000000001" customHeight="1" x14ac:dyDescent="0.25">
      <c r="A347" s="44">
        <v>313</v>
      </c>
      <c r="B347" s="39" t="s">
        <v>35</v>
      </c>
      <c r="C347" s="43"/>
      <c r="D347" s="43">
        <f>D348</f>
        <v>0</v>
      </c>
      <c r="E347" s="43" t="e">
        <f t="shared" si="35"/>
        <v>#DIV/0!</v>
      </c>
    </row>
    <row r="348" spans="1:5" ht="20.100000000000001" customHeight="1" x14ac:dyDescent="0.25">
      <c r="A348" s="39">
        <v>3132</v>
      </c>
      <c r="B348" s="48" t="s">
        <v>162</v>
      </c>
      <c r="C348" s="43"/>
      <c r="D348" s="43">
        <v>0</v>
      </c>
      <c r="E348" s="43" t="e">
        <f t="shared" si="35"/>
        <v>#DIV/0!</v>
      </c>
    </row>
    <row r="349" spans="1:5" ht="20.100000000000001" customHeight="1" x14ac:dyDescent="0.25">
      <c r="A349" s="44">
        <v>32</v>
      </c>
      <c r="B349" s="39" t="s">
        <v>37</v>
      </c>
      <c r="C349" s="43">
        <v>6574.75</v>
      </c>
      <c r="D349" s="43">
        <f>D350</f>
        <v>0</v>
      </c>
      <c r="E349" s="43">
        <f t="shared" si="35"/>
        <v>0</v>
      </c>
    </row>
    <row r="350" spans="1:5" ht="20.100000000000001" customHeight="1" x14ac:dyDescent="0.25">
      <c r="A350" s="44">
        <v>321</v>
      </c>
      <c r="B350" s="39" t="s">
        <v>38</v>
      </c>
      <c r="C350" s="43"/>
      <c r="D350" s="43">
        <f>SUM(D351:D352)</f>
        <v>0</v>
      </c>
      <c r="E350" s="43" t="e">
        <f t="shared" ref="E350:E352" si="36">(D350/C350)*100</f>
        <v>#DIV/0!</v>
      </c>
    </row>
    <row r="351" spans="1:5" ht="20.100000000000001" customHeight="1" x14ac:dyDescent="0.25">
      <c r="A351" s="39">
        <v>3211</v>
      </c>
      <c r="B351" s="39" t="s">
        <v>39</v>
      </c>
      <c r="C351" s="43"/>
      <c r="D351" s="43">
        <v>0</v>
      </c>
      <c r="E351" s="43" t="e">
        <f t="shared" si="36"/>
        <v>#DIV/0!</v>
      </c>
    </row>
    <row r="352" spans="1:5" ht="20.100000000000001" customHeight="1" x14ac:dyDescent="0.25">
      <c r="A352" s="39">
        <v>3212</v>
      </c>
      <c r="B352" s="48" t="s">
        <v>40</v>
      </c>
      <c r="C352" s="43"/>
      <c r="D352" s="43">
        <v>0</v>
      </c>
      <c r="E352" s="43" t="e">
        <f t="shared" si="36"/>
        <v>#DIV/0!</v>
      </c>
    </row>
  </sheetData>
  <mergeCells count="58">
    <mergeCell ref="A33:B33"/>
    <mergeCell ref="A1:E1"/>
    <mergeCell ref="A4:B4"/>
    <mergeCell ref="A5:B5"/>
    <mergeCell ref="A6:B6"/>
    <mergeCell ref="A32:B32"/>
    <mergeCell ref="A100:B100"/>
    <mergeCell ref="A165:B165"/>
    <mergeCell ref="A37:B37"/>
    <mergeCell ref="A38:B38"/>
    <mergeCell ref="A70:B70"/>
    <mergeCell ref="A71:B71"/>
    <mergeCell ref="A97:B97"/>
    <mergeCell ref="A83:B83"/>
    <mergeCell ref="A93:B93"/>
    <mergeCell ref="A99:B99"/>
    <mergeCell ref="A46:B46"/>
    <mergeCell ref="A47:B47"/>
    <mergeCell ref="A60:B60"/>
    <mergeCell ref="A61:B61"/>
    <mergeCell ref="A65:B65"/>
    <mergeCell ref="A66:B66"/>
    <mergeCell ref="A130:B130"/>
    <mergeCell ref="A139:B139"/>
    <mergeCell ref="A205:B205"/>
    <mergeCell ref="A213:B213"/>
    <mergeCell ref="A214:B214"/>
    <mergeCell ref="A317:B317"/>
    <mergeCell ref="A329:B329"/>
    <mergeCell ref="A306:B306"/>
    <mergeCell ref="A341:B341"/>
    <mergeCell ref="A219:B219"/>
    <mergeCell ref="A250:B250"/>
    <mergeCell ref="A230:B230"/>
    <mergeCell ref="A235:B235"/>
    <mergeCell ref="A307:B307"/>
    <mergeCell ref="A298:B298"/>
    <mergeCell ref="A316:B316"/>
    <mergeCell ref="A294:B294"/>
    <mergeCell ref="A239:B239"/>
    <mergeCell ref="A243:B243"/>
    <mergeCell ref="A263:B263"/>
    <mergeCell ref="A79:B79"/>
    <mergeCell ref="A203:B203"/>
    <mergeCell ref="A256:B256"/>
    <mergeCell ref="A261:B261"/>
    <mergeCell ref="A302:B302"/>
    <mergeCell ref="A264:B264"/>
    <mergeCell ref="A265:B265"/>
    <mergeCell ref="A275:B275"/>
    <mergeCell ref="A276:B276"/>
    <mergeCell ref="A288:B288"/>
    <mergeCell ref="A289:B289"/>
    <mergeCell ref="A293:B293"/>
    <mergeCell ref="A173:B173"/>
    <mergeCell ref="A218:B218"/>
    <mergeCell ref="A114:B114"/>
    <mergeCell ref="A190:B190"/>
  </mergeCells>
  <pageMargins left="0.39370078740157483" right="0.39370078740157483" top="0.39370078740157483" bottom="0.39370078740157483" header="0" footer="0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OPĆI DIO</vt:lpstr>
      <vt:lpstr>OPĆI DIO (1)</vt:lpstr>
      <vt:lpstr>RAČUN PRIHODA I RASHODA - EK</vt:lpstr>
      <vt:lpstr>RAČUN PRIHODA I RASHODA - IF</vt:lpstr>
      <vt:lpstr>RAČUN PRIHODA I RASHODA - FK</vt:lpstr>
      <vt:lpstr>RAČUN FINANCIRANJA - EK</vt:lpstr>
      <vt:lpstr>RAČUN FINANCIRANJA - FK</vt:lpstr>
      <vt:lpstr>POSEBAN DIO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Martina Marić</cp:lastModifiedBy>
  <cp:lastPrinted>2026-03-24T08:43:43Z</cp:lastPrinted>
  <dcterms:created xsi:type="dcterms:W3CDTF">2024-03-18T14:53:28Z</dcterms:created>
  <dcterms:modified xsi:type="dcterms:W3CDTF">2026-03-24T10:24:00Z</dcterms:modified>
</cp:coreProperties>
</file>